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65521" windowWidth="13695" windowHeight="12120" activeTab="0"/>
  </bookViews>
  <sheets>
    <sheet name="Instructions" sheetId="1" r:id="rId1"/>
    <sheet name="Assumptions" sheetId="2" r:id="rId2"/>
    <sheet name="Data" sheetId="3" r:id="rId3"/>
    <sheet name="Savings" sheetId="4" state="hidden" r:id="rId4"/>
    <sheet name="Outputs" sheetId="5" r:id="rId5"/>
  </sheets>
  <externalReferences>
    <externalReference r:id="rId8"/>
  </externalReferences>
  <definedNames>
    <definedName name="AERATOR_COST">'[1]Inputs &amp; Assumptions'!$F$54</definedName>
    <definedName name="AERATOR_TARGET">'Assumptions'!#REF!</definedName>
    <definedName name="BLOWDOWN_REDUCT">'[1]Inputs &amp; Assumptions'!$C$45</definedName>
    <definedName name="BOILER_AGE">'[1]Attachment A'!$E$149</definedName>
    <definedName name="BOILER_BLOWDOWN">'[1]Attachment A'!$J$155</definedName>
    <definedName name="BOILER_COST">'[1]Inputs &amp; Assumptions'!$F$60</definedName>
    <definedName name="BOILER_EFF">'[1]Inputs &amp; Assumptions'!$C$41</definedName>
    <definedName name="BOILER_FUEL">'[1]Attachment A'!$E$150</definedName>
    <definedName name="BOILER_HEAT">'[1]Inputs &amp; Assumptions'!$C$38</definedName>
    <definedName name="BOILER_PRESSURE">'[1]Attachment A'!$E$154</definedName>
    <definedName name="BUCKET_FILLING">'[1]Inputs &amp; Assumptions'!$C$42</definedName>
    <definedName name="DISHWASHER_COST">'Assumptions'!$E$30</definedName>
    <definedName name="DISHWASHER_HOT">'[1]Inputs &amp; Assumptions'!$C$30</definedName>
    <definedName name="DISHWASHER_TARG">'Assumptions'!#REF!</definedName>
    <definedName name="DISHWASHER_TEMPERATURE">'Assumptions'!#REF!</definedName>
    <definedName name="ELECTRIC_HEAT">'[1]Inputs &amp; Assumptions'!$C$26</definedName>
    <definedName name="ELECTRICITY_BTU">'[1]Inputs &amp; Assumptions'!$C$46</definedName>
    <definedName name="ELECTRICITY_RAT">'Assumptions'!$C$12</definedName>
    <definedName name="FAUCET_COST">'[1]Inputs &amp; Assumptions'!$F$55</definedName>
    <definedName name="FAUCET_HOT">'[1]Inputs &amp; Assumptions'!$C$28</definedName>
    <definedName name="FAUCET_OR_AERAT">'[1]Inputs &amp; Assumptions'!$F$9</definedName>
    <definedName name="FAUCET_TARGET">'Assumptions'!#REF!</definedName>
    <definedName name="FLUSHES_INMATE_DAY">'Assumptions'!#REF!</definedName>
    <definedName name="FUEL_OIL_RATE">'[1]Utility Rates'!$H$67</definedName>
    <definedName name="GAS_BTU">'[1]Inputs &amp; Assumptions'!$C$39</definedName>
    <definedName name="GAS_COST">'Assumptions'!#REF!</definedName>
    <definedName name="GAS_HEAT">'[1]Inputs &amp; Assumptions'!$C$27</definedName>
    <definedName name="HIGH_USE_SQFEET">'Assumptions'!$C$10</definedName>
    <definedName name="HIGH_USE_TARGET">'Assumptions'!$C$4</definedName>
    <definedName name="HOT_TEMPERATURE">'Assumptions'!#REF!</definedName>
    <definedName name="HOT_WATER_FUEL">'Assumptions'!#REF!</definedName>
    <definedName name="ICE_MACHINE_TARGET">'Assumptions'!#REF!</definedName>
    <definedName name="IR_USAGE">'[1]Inputs &amp; Assumptions'!$C$37</definedName>
    <definedName name="LAND_SAVINGS">'Assumptions'!#REF!</definedName>
    <definedName name="LOW_USE_SQFEET">'Assumptions'!$C$12</definedName>
    <definedName name="LOW_USE_TARGET">'Assumptions'!$C$6</definedName>
    <definedName name="MODERATE_USE_SQFEET">'Assumptions'!$C$11</definedName>
    <definedName name="MODERATE_USE_TARGET">'Assumptions'!$C$5</definedName>
    <definedName name="NATURAL_GAS_RAT">'[1]Utility Rates'!$H$48</definedName>
    <definedName name="NUMBER_INMATES">'Assumptions'!$C$10</definedName>
    <definedName name="OIL_BTU">'[1]Inputs &amp; Assumptions'!$C$40</definedName>
    <definedName name="OPTIMUM_HIGH_USE">'Savings'!$B$7</definedName>
    <definedName name="OPTIMUM_HIGH_USE_SUMMER">'Savings'!$B$7</definedName>
    <definedName name="OPTIMUM_HIGH_USE_WINTER">'Savings'!$C$7</definedName>
    <definedName name="OPTIMUM_LOW_USE">'Savings'!$B$9</definedName>
    <definedName name="OPTIMUM_LOW_USE_SUMMER">'Savings'!$B$9</definedName>
    <definedName name="OPTIMUM_LOW_USE_WINTER">'Savings'!$C$9</definedName>
    <definedName name="OPTIMUM_MODERATE_USE">'Savings'!$B$8</definedName>
    <definedName name="OPTIMUM_MODERATE_USE_SUMMER">'Savings'!$B$8</definedName>
    <definedName name="OPTIMUM_MODERATE_USE_WINTER">'Savings'!$C$8</definedName>
    <definedName name="OUTDOOR_COST">'[1]Inputs &amp; Assumptions'!$F$61</definedName>
    <definedName name="SEWER_RATE">'[1]Utility Rates'!$H$116</definedName>
    <definedName name="SHOWER_COST">'Assumptions'!$E$23</definedName>
    <definedName name="SHOWER_HOT">'[1]Inputs &amp; Assumptions'!$C$29</definedName>
    <definedName name="SHOWER_TARGET">'Assumptions'!#REF!</definedName>
    <definedName name="SHOWER_TEMPERATURE">'Assumptions'!#REF!</definedName>
    <definedName name="SINK_TEMPERATURE">'Assumptions'!#REF!</definedName>
    <definedName name="STATE">'[1]Attachment A'!$H$11</definedName>
    <definedName name="STEAM_PER_HOUR">'[1]Attachment A'!$E$153</definedName>
    <definedName name="TOILET_COST">'Assumptions'!$E$18</definedName>
    <definedName name="TOILET_TARGET">'Assumptions'!$C$4</definedName>
    <definedName name="URINAL_COST">'Assumptions'!$E$19</definedName>
    <definedName name="URINAL_REPLACEMENT">'Assumptions'!$E$19</definedName>
    <definedName name="URINAL_TARGET">'Assumptions'!$C$5</definedName>
    <definedName name="WASHING_COST">'Assumptions'!$E$29</definedName>
    <definedName name="WASHING_HOT">'[1]Inputs &amp; Assumptions'!$C$31</definedName>
    <definedName name="WASHING_MACHINE_TEMPERATURE">'Assumptions'!#REF!</definedName>
    <definedName name="WASHING_TARGET">'Assumptions'!#REF!</definedName>
    <definedName name="WATER_COST">'Assumptions'!$C$13</definedName>
    <definedName name="WATER_RATE">'[1]Utility Rates'!$H$97</definedName>
    <definedName name="WATER_SEWER_RATE">'Assumptions'!$C$11</definedName>
    <definedName name="WATERHEATER_EFF">'Assumptions'!#REF!</definedName>
    <definedName name="WATERLESS">'[1]Inputs &amp; Assumptions'!$F$6</definedName>
    <definedName name="WATERLESS_COST">'Assumptions'!$E$20</definedName>
    <definedName name="WATERLESS_TARGET">'Assumptions'!$C$6</definedName>
    <definedName name="WH_PER_GALLON">'[1]Work Area 1'!$A$3:$B$53</definedName>
    <definedName name="WORK_DAYS">'Assumptions'!$C$14</definedName>
  </definedNames>
  <calcPr fullCalcOnLoad="1"/>
</workbook>
</file>

<file path=xl/sharedStrings.xml><?xml version="1.0" encoding="utf-8"?>
<sst xmlns="http://schemas.openxmlformats.org/spreadsheetml/2006/main" count="216" uniqueCount="90">
  <si>
    <t>Cost Information</t>
  </si>
  <si>
    <t>Equipment</t>
  </si>
  <si>
    <t>Labor</t>
  </si>
  <si>
    <t>Total</t>
  </si>
  <si>
    <t>One year</t>
  </si>
  <si>
    <t>Prepared By:</t>
  </si>
  <si>
    <t>Agency:</t>
  </si>
  <si>
    <t>Facility:</t>
  </si>
  <si>
    <t>Contact Name:</t>
  </si>
  <si>
    <t>Address:</t>
  </si>
  <si>
    <t>City</t>
  </si>
  <si>
    <t>State:</t>
  </si>
  <si>
    <t>Zip:</t>
  </si>
  <si>
    <t>Phone/Fax:</t>
  </si>
  <si>
    <t>Date of Audit:</t>
  </si>
  <si>
    <t>Buildings included in Survey:</t>
  </si>
  <si>
    <t>Water Provider(s):</t>
  </si>
  <si>
    <t>Number of Water Meters:</t>
  </si>
  <si>
    <t>Account/Meter Numbers:</t>
  </si>
  <si>
    <t>LANDSCAPE AND DECORATIVE USES</t>
  </si>
  <si>
    <t>SUMMARY</t>
  </si>
  <si>
    <t>TOTAL ANNUAL DOMESTIC WATER USAGE:</t>
  </si>
  <si>
    <t>gal/yr</t>
  </si>
  <si>
    <t>Item</t>
  </si>
  <si>
    <t>Reduction</t>
  </si>
  <si>
    <t>Implementation</t>
  </si>
  <si>
    <t>[gallons]</t>
  </si>
  <si>
    <t>Cost, [$]</t>
  </si>
  <si>
    <t>Landscape</t>
  </si>
  <si>
    <t>Cost, $</t>
  </si>
  <si>
    <t xml:space="preserve">Water Cost </t>
  </si>
  <si>
    <t>Savings [$]</t>
  </si>
  <si>
    <t>Payback</t>
  </si>
  <si>
    <t>Months</t>
  </si>
  <si>
    <t>Year</t>
  </si>
  <si>
    <t>Area of High Water Use</t>
  </si>
  <si>
    <t>square feet</t>
  </si>
  <si>
    <t>Area of Moderate Water Use</t>
  </si>
  <si>
    <t>Area of Low Water Use</t>
  </si>
  <si>
    <t>Aread of Low Water Use</t>
  </si>
  <si>
    <t>Inches Rainfall per Month</t>
  </si>
  <si>
    <t>Water Used per Month (gallons)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</si>
  <si>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</si>
  <si>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</si>
  <si>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</si>
  <si>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</si>
  <si>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</si>
  <si>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</si>
  <si>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</si>
  <si>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</si>
  <si>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</si>
  <si>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</si>
  <si>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</si>
  <si>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</si>
  <si>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MONTHLY DOMESTIC WATER USAGE:</t>
  </si>
  <si>
    <t>gal/month</t>
  </si>
  <si>
    <t>(http://ga.water.usgs.gov/)</t>
  </si>
  <si>
    <t>High Use Area</t>
  </si>
  <si>
    <t>Moderate Use Area</t>
  </si>
  <si>
    <t>Low Use Area</t>
  </si>
  <si>
    <t>Rainfall</t>
  </si>
  <si>
    <t>[gallons/month]</t>
  </si>
  <si>
    <t>Optimum Consumption     March - October</t>
  </si>
  <si>
    <t>Water Cost</t>
  </si>
  <si>
    <t>Municipal Water Needed</t>
  </si>
  <si>
    <t xml:space="preserve"> Optimum Consumption                       Nov - Feb</t>
  </si>
  <si>
    <t>Supplemental Irrigation (gallons) needed per month</t>
  </si>
  <si>
    <t>+ means that water should be added to the landscape</t>
  </si>
  <si>
    <t>- means that there is an excess of water and none should be added to the landscape</t>
  </si>
  <si>
    <t>High Use</t>
  </si>
  <si>
    <t>Moderate Use</t>
  </si>
  <si>
    <t>Low Use</t>
  </si>
  <si>
    <t>Annual Savings</t>
  </si>
  <si>
    <t>Gallons</t>
  </si>
  <si>
    <t>$</t>
  </si>
  <si>
    <t xml:space="preserve">This workbook was set up to help you determine the potential savings of implementing water efficiency measures. </t>
  </si>
  <si>
    <t>To move from worksheet to worksheet, click on the tabs at the bottom of the page or hit 'Ctrl' and either 'Page Up' or 'Page Down.'</t>
  </si>
  <si>
    <t xml:space="preserve">All data entry fields are shaded grey (like this). Data is entered on the 'Data' sheet. </t>
  </si>
  <si>
    <t>To view the equation in a protected cell, double-click on the cell.</t>
  </si>
  <si>
    <r>
      <t xml:space="preserve">The output tables are </t>
    </r>
    <r>
      <rPr>
        <b/>
        <sz val="10"/>
        <rFont val="Tahoma"/>
        <family val="2"/>
      </rPr>
      <t>automatically generated</t>
    </r>
    <r>
      <rPr>
        <sz val="10"/>
        <rFont val="Tahoma"/>
        <family val="2"/>
      </rPr>
      <t xml:space="preserve"> on the 'Outputs' sheet. These summary tables can be viewed on the screen or printed. </t>
    </r>
  </si>
  <si>
    <t xml:space="preserve">All print areas are preformatted; therefore to print, simply click on the sheet and select the 'Print' option. </t>
  </si>
  <si>
    <r>
      <t xml:space="preserve">This worksheet is intended only for </t>
    </r>
    <r>
      <rPr>
        <b/>
        <sz val="10"/>
        <rFont val="Tahoma"/>
        <family val="2"/>
      </rPr>
      <t xml:space="preserve">estimated </t>
    </r>
    <r>
      <rPr>
        <sz val="10"/>
        <rFont val="Tahoma"/>
        <family val="2"/>
      </rPr>
      <t xml:space="preserve">calculations. </t>
    </r>
  </si>
  <si>
    <t>Landscape Water Conservation</t>
  </si>
  <si>
    <t xml:space="preserve">for: </t>
  </si>
  <si>
    <t>Date:</t>
  </si>
  <si>
    <t>Potential Water and Cost Savings</t>
  </si>
  <si>
    <t>$ per 1000 gallons</t>
  </si>
  <si>
    <t>Upgraded Landscape</t>
  </si>
  <si>
    <t>Existing/Current Landscape</t>
  </si>
  <si>
    <t>days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</si>
</sst>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&quot;$&quot;#,##0.00"/>
    <numFmt numFmtId="168" formatCode="#,##0.0_);\(#,##0.0\)"/>
    <numFmt numFmtId="169" formatCode="#,##0.000_);\(#,##0.000\)"/>
    <numFmt numFmtId="170" formatCode="0.0%"/>
    <numFmt numFmtId="171" formatCode="0.000"/>
    <numFmt numFmtId="172" formatCode="General_)"/>
    <numFmt numFmtId="173" formatCode="0.00000"/>
    <numFmt numFmtId="174" formatCode="&quot;$&quot;#,##0.0000"/>
    <numFmt numFmtId="175" formatCode="&quot;$&quot;#,##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u val="single"/>
      <sz val="11"/>
      <name val="Arial MT"/>
      <family val="0"/>
    </font>
    <font>
      <sz val="11"/>
      <name val="Arial MT"/>
      <family val="0"/>
    </font>
    <font>
      <i/>
      <sz val="11"/>
      <name val="Arial MT"/>
      <family val="0"/>
    </font>
    <font>
      <b/>
      <sz val="12"/>
      <name val="Arial MT"/>
      <family val="0"/>
    </font>
    <font>
      <sz val="12"/>
      <name val="Arial MT"/>
      <family val="0"/>
    </font>
    <font>
      <b/>
      <i/>
      <sz val="12"/>
      <name val="Arial MT"/>
      <family val="0"/>
    </font>
    <font>
      <b/>
      <u val="single"/>
      <sz val="12"/>
      <name val="Arial MT"/>
      <family val="0"/>
    </font>
    <font>
      <sz val="9"/>
      <name val="Arial MT"/>
      <family val="0"/>
    </font>
    <font>
      <b/>
      <i/>
      <sz val="9"/>
      <name val="Arial MT"/>
      <family val="0"/>
    </font>
    <font>
      <i/>
      <sz val="9"/>
      <name val="Arial MT"/>
      <family val="0"/>
    </font>
    <font>
      <b/>
      <sz val="9"/>
      <name val="Arial MT"/>
      <family val="0"/>
    </font>
    <font>
      <sz val="28"/>
      <color indexed="4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 MT"/>
      <family val="0"/>
    </font>
    <font>
      <sz val="14"/>
      <name val="Arial"/>
      <family val="2"/>
    </font>
    <font>
      <b/>
      <sz val="16"/>
      <name val="Arial MT"/>
      <family val="0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2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8" fillId="4" borderId="3" xfId="0" applyFont="1" applyFill="1" applyBorder="1" applyAlignment="1">
      <alignment horizontal="left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8" fillId="5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0" fillId="4" borderId="3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 horizontal="right"/>
    </xf>
    <xf numFmtId="1" fontId="11" fillId="4" borderId="0" xfId="0" applyNumberFormat="1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10" fontId="10" fillId="4" borderId="0" xfId="0" applyNumberFormat="1" applyFont="1" applyFill="1" applyBorder="1" applyAlignment="1" applyProtection="1">
      <alignment/>
      <protection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6" borderId="6" xfId="0" applyFont="1" applyFill="1" applyBorder="1" applyAlignment="1">
      <alignment horizontal="left"/>
    </xf>
    <xf numFmtId="0" fontId="9" fillId="6" borderId="6" xfId="0" applyFont="1" applyFill="1" applyBorder="1" applyAlignment="1">
      <alignment/>
    </xf>
    <xf numFmtId="3" fontId="8" fillId="3" borderId="7" xfId="0" applyNumberFormat="1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7" borderId="11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3" fontId="12" fillId="0" borderId="12" xfId="0" applyNumberFormat="1" applyFont="1" applyBorder="1" applyAlignment="1">
      <alignment horizontal="center"/>
    </xf>
    <xf numFmtId="3" fontId="12" fillId="7" borderId="0" xfId="0" applyNumberFormat="1" applyFont="1" applyFill="1" applyBorder="1" applyAlignment="1">
      <alignment horizontal="center"/>
    </xf>
    <xf numFmtId="39" fontId="0" fillId="0" borderId="0" xfId="0" applyNumberFormat="1" applyAlignment="1" applyProtection="1">
      <alignment/>
      <protection/>
    </xf>
    <xf numFmtId="0" fontId="14" fillId="0" borderId="9" xfId="0" applyFont="1" applyBorder="1" applyAlignment="1">
      <alignment horizontal="center"/>
    </xf>
    <xf numFmtId="39" fontId="1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9" fontId="12" fillId="7" borderId="13" xfId="0" applyNumberFormat="1" applyFont="1" applyFill="1" applyBorder="1" applyAlignment="1" applyProtection="1">
      <alignment horizontal="left"/>
      <protection/>
    </xf>
    <xf numFmtId="39" fontId="12" fillId="0" borderId="11" xfId="0" applyNumberFormat="1" applyFont="1" applyBorder="1" applyAlignment="1" applyProtection="1">
      <alignment horizontal="left"/>
      <protection/>
    </xf>
    <xf numFmtId="164" fontId="12" fillId="0" borderId="12" xfId="0" applyNumberFormat="1" applyFont="1" applyBorder="1" applyAlignment="1">
      <alignment horizontal="center"/>
    </xf>
    <xf numFmtId="164" fontId="12" fillId="7" borderId="9" xfId="0" applyNumberFormat="1" applyFont="1" applyFill="1" applyBorder="1" applyAlignment="1">
      <alignment/>
    </xf>
    <xf numFmtId="164" fontId="12" fillId="0" borderId="12" xfId="0" applyNumberFormat="1" applyFont="1" applyBorder="1" applyAlignment="1">
      <alignment/>
    </xf>
    <xf numFmtId="164" fontId="12" fillId="7" borderId="0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 applyProtection="1">
      <alignment horizontal="right" vertical="center"/>
      <protection locked="0"/>
    </xf>
    <xf numFmtId="0" fontId="1" fillId="4" borderId="0" xfId="20" applyFill="1" applyBorder="1" applyAlignment="1">
      <alignment horizontal="left"/>
    </xf>
    <xf numFmtId="167" fontId="3" fillId="2" borderId="5" xfId="0" applyNumberFormat="1" applyFont="1" applyFill="1" applyBorder="1" applyAlignment="1" applyProtection="1">
      <alignment horizontal="right" vertical="center"/>
      <protection locked="0"/>
    </xf>
    <xf numFmtId="167" fontId="12" fillId="0" borderId="1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15" fillId="2" borderId="8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2" fillId="7" borderId="14" xfId="0" applyFont="1" applyFill="1" applyBorder="1" applyAlignment="1">
      <alignment/>
    </xf>
    <xf numFmtId="3" fontId="12" fillId="0" borderId="3" xfId="0" applyNumberFormat="1" applyFont="1" applyBorder="1" applyAlignment="1">
      <alignment horizontal="left"/>
    </xf>
    <xf numFmtId="0" fontId="12" fillId="7" borderId="15" xfId="0" applyFont="1" applyFill="1" applyBorder="1" applyAlignment="1">
      <alignment/>
    </xf>
    <xf numFmtId="3" fontId="12" fillId="0" borderId="16" xfId="0" applyNumberFormat="1" applyFont="1" applyBorder="1" applyAlignment="1">
      <alignment horizontal="left"/>
    </xf>
    <xf numFmtId="49" fontId="12" fillId="0" borderId="0" xfId="0" applyNumberFormat="1" applyFont="1" applyAlignment="1">
      <alignment/>
    </xf>
    <xf numFmtId="3" fontId="12" fillId="7" borderId="9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2" fontId="12" fillId="0" borderId="12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39" fontId="12" fillId="7" borderId="17" xfId="0" applyNumberFormat="1" applyFont="1" applyFill="1" applyBorder="1" applyAlignment="1" applyProtection="1">
      <alignment horizontal="left"/>
      <protection/>
    </xf>
    <xf numFmtId="3" fontId="12" fillId="7" borderId="16" xfId="0" applyNumberFormat="1" applyFont="1" applyFill="1" applyBorder="1" applyAlignment="1">
      <alignment/>
    </xf>
    <xf numFmtId="164" fontId="12" fillId="7" borderId="16" xfId="0" applyNumberFormat="1" applyFont="1" applyFill="1" applyBorder="1" applyAlignment="1">
      <alignment/>
    </xf>
    <xf numFmtId="0" fontId="14" fillId="0" borderId="18" xfId="0" applyFont="1" applyBorder="1" applyAlignment="1">
      <alignment horizontal="center"/>
    </xf>
    <xf numFmtId="39" fontId="12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39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164" fontId="12" fillId="7" borderId="15" xfId="0" applyNumberFormat="1" applyFont="1" applyFill="1" applyBorder="1" applyAlignment="1">
      <alignment/>
    </xf>
    <xf numFmtId="2" fontId="12" fillId="7" borderId="15" xfId="0" applyNumberFormat="1" applyFont="1" applyFill="1" applyBorder="1" applyAlignment="1">
      <alignment/>
    </xf>
    <xf numFmtId="0" fontId="8" fillId="2" borderId="3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8" fillId="2" borderId="19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8" fillId="8" borderId="0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8" fillId="8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172" fontId="8" fillId="8" borderId="0" xfId="0" applyNumberFormat="1" applyFont="1" applyFill="1" applyBorder="1" applyAlignment="1" applyProtection="1">
      <alignment/>
      <protection locked="0"/>
    </xf>
    <xf numFmtId="14" fontId="8" fillId="2" borderId="3" xfId="0" applyNumberFormat="1" applyFont="1" applyFill="1" applyBorder="1" applyAlignment="1" applyProtection="1">
      <alignment horizontal="left"/>
      <protection locked="0"/>
    </xf>
    <xf numFmtId="0" fontId="8" fillId="8" borderId="3" xfId="0" applyFont="1" applyFill="1" applyBorder="1" applyAlignment="1" applyProtection="1">
      <alignment/>
      <protection locked="0"/>
    </xf>
    <xf numFmtId="3" fontId="9" fillId="8" borderId="0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9" fillId="8" borderId="3" xfId="0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7" fillId="2" borderId="0" xfId="0" applyFont="1" applyFill="1" applyAlignment="1">
      <alignment horizontal="left"/>
    </xf>
    <xf numFmtId="1" fontId="3" fillId="2" borderId="0" xfId="0" applyNumberFormat="1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>
      <alignment horizontal="left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3" fillId="2" borderId="1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left" wrapText="1"/>
    </xf>
    <xf numFmtId="0" fontId="16" fillId="9" borderId="0" xfId="0" applyFont="1" applyFill="1" applyAlignment="1">
      <alignment horizontal="left"/>
    </xf>
    <xf numFmtId="0" fontId="17" fillId="0" borderId="0" xfId="0" applyFont="1" applyAlignment="1">
      <alignment horizontal="left" wrapText="1"/>
    </xf>
    <xf numFmtId="0" fontId="12" fillId="0" borderId="9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9" fillId="7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thorpe\Desktop\watergy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troduction"/>
      <sheetName val="Utility Rates"/>
      <sheetName val="Attachment A"/>
      <sheetName val="Inputs &amp; Assumptions"/>
      <sheetName val="Work Area 1"/>
      <sheetName val="Work Area 2 (graphs)"/>
      <sheetName val="Outputs"/>
    </sheetNames>
    <sheetDataSet>
      <sheetData sheetId="2">
        <row r="48">
          <cell r="H48">
            <v>0.162</v>
          </cell>
        </row>
        <row r="67">
          <cell r="H67">
            <v>0</v>
          </cell>
        </row>
        <row r="97">
          <cell r="H97">
            <v>0.0175</v>
          </cell>
        </row>
        <row r="116">
          <cell r="H116">
            <v>0</v>
          </cell>
        </row>
      </sheetData>
      <sheetData sheetId="3">
        <row r="11">
          <cell r="H11" t="str">
            <v>CO</v>
          </cell>
        </row>
        <row r="149">
          <cell r="E149">
            <v>21</v>
          </cell>
        </row>
        <row r="150">
          <cell r="E150">
            <v>2</v>
          </cell>
        </row>
        <row r="153">
          <cell r="E153">
            <v>500</v>
          </cell>
        </row>
        <row r="154">
          <cell r="E154">
            <v>200</v>
          </cell>
        </row>
        <row r="155">
          <cell r="J155">
            <v>0.02</v>
          </cell>
        </row>
      </sheetData>
      <sheetData sheetId="4">
        <row r="6">
          <cell r="F6">
            <v>1</v>
          </cell>
        </row>
        <row r="9">
          <cell r="F9">
            <v>2</v>
          </cell>
        </row>
        <row r="26">
          <cell r="C26">
            <v>0.2</v>
          </cell>
        </row>
        <row r="27">
          <cell r="C27">
            <v>0.5</v>
          </cell>
        </row>
        <row r="28">
          <cell r="C28">
            <v>0.5</v>
          </cell>
        </row>
        <row r="29">
          <cell r="C29">
            <v>0.6</v>
          </cell>
        </row>
        <row r="30">
          <cell r="C30">
            <v>1</v>
          </cell>
        </row>
        <row r="31">
          <cell r="C31">
            <v>0.25</v>
          </cell>
        </row>
        <row r="37">
          <cell r="C37">
            <v>0.17</v>
          </cell>
        </row>
        <row r="38">
          <cell r="C38">
            <v>362</v>
          </cell>
        </row>
        <row r="39">
          <cell r="C39">
            <v>1040</v>
          </cell>
        </row>
        <row r="40">
          <cell r="C40">
            <v>145000</v>
          </cell>
        </row>
        <row r="41">
          <cell r="C41">
            <v>0.7000000000000001</v>
          </cell>
        </row>
        <row r="42">
          <cell r="C42">
            <v>0.5</v>
          </cell>
        </row>
        <row r="45">
          <cell r="C45">
            <v>0.2</v>
          </cell>
        </row>
        <row r="46">
          <cell r="C46">
            <v>3412</v>
          </cell>
        </row>
        <row r="54">
          <cell r="F54">
            <v>13</v>
          </cell>
        </row>
        <row r="55">
          <cell r="F55">
            <v>330</v>
          </cell>
        </row>
        <row r="60">
          <cell r="F60">
            <v>0</v>
          </cell>
        </row>
        <row r="61">
          <cell r="F61">
            <v>0.5</v>
          </cell>
        </row>
      </sheetData>
      <sheetData sheetId="5">
        <row r="3">
          <cell r="A3" t="str">
            <v>CT</v>
          </cell>
          <cell r="B3">
            <v>0.577420546932742</v>
          </cell>
        </row>
        <row r="4">
          <cell r="A4" t="str">
            <v>ME</v>
          </cell>
          <cell r="B4">
            <v>0.577420546932742</v>
          </cell>
        </row>
        <row r="5">
          <cell r="A5" t="str">
            <v>MA</v>
          </cell>
          <cell r="B5">
            <v>0.577420546932742</v>
          </cell>
        </row>
        <row r="6">
          <cell r="A6" t="str">
            <v>NH</v>
          </cell>
          <cell r="B6">
            <v>0.577420546932742</v>
          </cell>
        </row>
        <row r="7">
          <cell r="A7" t="str">
            <v>RI</v>
          </cell>
          <cell r="B7">
            <v>0.577420546932742</v>
          </cell>
        </row>
        <row r="8">
          <cell r="A8" t="str">
            <v>VT</v>
          </cell>
          <cell r="B8">
            <v>0.577420546932742</v>
          </cell>
        </row>
        <row r="9">
          <cell r="A9" t="str">
            <v>NJ</v>
          </cell>
          <cell r="B9">
            <v>0.4321836074962542</v>
          </cell>
        </row>
        <row r="10">
          <cell r="A10" t="str">
            <v>NY</v>
          </cell>
          <cell r="B10">
            <v>0.4321836074962542</v>
          </cell>
        </row>
        <row r="11">
          <cell r="A11" t="str">
            <v>DE</v>
          </cell>
          <cell r="B11">
            <v>1.4362167084491448</v>
          </cell>
        </row>
        <row r="12">
          <cell r="A12" t="str">
            <v>DC</v>
          </cell>
          <cell r="B12">
            <v>1.4362167084491448</v>
          </cell>
        </row>
        <row r="13">
          <cell r="A13" t="str">
            <v>MD</v>
          </cell>
          <cell r="B13">
            <v>1.4362167084491448</v>
          </cell>
        </row>
        <row r="14">
          <cell r="A14" t="str">
            <v>PA</v>
          </cell>
          <cell r="B14">
            <v>1.4362167084491448</v>
          </cell>
        </row>
        <row r="15">
          <cell r="A15" t="str">
            <v>VA</v>
          </cell>
          <cell r="B15">
            <v>1.4362167084491448</v>
          </cell>
        </row>
        <row r="16">
          <cell r="A16" t="str">
            <v>WV</v>
          </cell>
          <cell r="B16">
            <v>1.4362167084491448</v>
          </cell>
        </row>
        <row r="17">
          <cell r="A17" t="str">
            <v>AL</v>
          </cell>
          <cell r="B17">
            <v>1.659529088155515</v>
          </cell>
        </row>
        <row r="18">
          <cell r="A18" t="str">
            <v>FL</v>
          </cell>
          <cell r="B18">
            <v>1.659529088155515</v>
          </cell>
        </row>
        <row r="19">
          <cell r="A19" t="str">
            <v>GA</v>
          </cell>
          <cell r="B19">
            <v>1.659529088155515</v>
          </cell>
        </row>
        <row r="20">
          <cell r="A20" t="str">
            <v>KY</v>
          </cell>
          <cell r="B20">
            <v>1.659529088155515</v>
          </cell>
        </row>
        <row r="21">
          <cell r="A21" t="str">
            <v>MS</v>
          </cell>
          <cell r="B21">
            <v>1.659529088155515</v>
          </cell>
        </row>
        <row r="22">
          <cell r="A22" t="str">
            <v>NC</v>
          </cell>
          <cell r="B22">
            <v>1.659529088155515</v>
          </cell>
        </row>
        <row r="23">
          <cell r="A23" t="str">
            <v>SC</v>
          </cell>
          <cell r="B23">
            <v>1.659529088155515</v>
          </cell>
        </row>
        <row r="24">
          <cell r="A24" t="str">
            <v>TN</v>
          </cell>
          <cell r="B24">
            <v>1.659529088155515</v>
          </cell>
        </row>
        <row r="25">
          <cell r="A25" t="str">
            <v>IL</v>
          </cell>
          <cell r="B25">
            <v>1.1093732841980624</v>
          </cell>
        </row>
        <row r="26">
          <cell r="A26" t="str">
            <v>IN</v>
          </cell>
          <cell r="B26">
            <v>1.1093732841980624</v>
          </cell>
        </row>
        <row r="27">
          <cell r="A27" t="str">
            <v>MI</v>
          </cell>
          <cell r="B27">
            <v>1.1093732841980624</v>
          </cell>
        </row>
        <row r="28">
          <cell r="A28" t="str">
            <v>MN</v>
          </cell>
          <cell r="B28">
            <v>1.1093732841980624</v>
          </cell>
        </row>
        <row r="29">
          <cell r="A29" t="str">
            <v>MT</v>
          </cell>
          <cell r="B29">
            <v>1.1093732841980624</v>
          </cell>
        </row>
        <row r="30">
          <cell r="A30" t="str">
            <v>OH</v>
          </cell>
          <cell r="B30">
            <v>1.1093732841980624</v>
          </cell>
        </row>
        <row r="31">
          <cell r="A31" t="str">
            <v>WI</v>
          </cell>
          <cell r="B31">
            <v>1.1093732841980624</v>
          </cell>
        </row>
        <row r="32">
          <cell r="A32" t="str">
            <v>AR</v>
          </cell>
          <cell r="B32">
            <v>1.6300342646128938</v>
          </cell>
        </row>
        <row r="33">
          <cell r="A33" t="str">
            <v>LA</v>
          </cell>
          <cell r="B33">
            <v>1.6300342646128938</v>
          </cell>
        </row>
        <row r="34">
          <cell r="A34" t="str">
            <v>NM</v>
          </cell>
          <cell r="B34">
            <v>1.6300342646128938</v>
          </cell>
        </row>
        <row r="35">
          <cell r="A35" t="str">
            <v>OK</v>
          </cell>
          <cell r="B35">
            <v>1.6300342646128938</v>
          </cell>
        </row>
        <row r="36">
          <cell r="A36" t="str">
            <v>TX</v>
          </cell>
          <cell r="B36">
            <v>1.6300342646128938</v>
          </cell>
        </row>
        <row r="37">
          <cell r="A37" t="str">
            <v>IA</v>
          </cell>
          <cell r="B37">
            <v>1.7266235732252329</v>
          </cell>
        </row>
        <row r="38">
          <cell r="A38" t="str">
            <v>KS</v>
          </cell>
          <cell r="B38">
            <v>1.7266235732252329</v>
          </cell>
        </row>
        <row r="39">
          <cell r="A39" t="str">
            <v>MO</v>
          </cell>
          <cell r="B39">
            <v>1.7266235732252329</v>
          </cell>
        </row>
        <row r="40">
          <cell r="A40" t="str">
            <v>NE</v>
          </cell>
          <cell r="B40">
            <v>1.7266235732252329</v>
          </cell>
        </row>
        <row r="41">
          <cell r="A41" t="str">
            <v>CO</v>
          </cell>
          <cell r="B41">
            <v>1.099072322088006</v>
          </cell>
        </row>
        <row r="42">
          <cell r="A42" t="str">
            <v>ND</v>
          </cell>
          <cell r="B42">
            <v>1.099072322088006</v>
          </cell>
        </row>
        <row r="43">
          <cell r="A43" t="str">
            <v>SD</v>
          </cell>
          <cell r="B43">
            <v>1.099072322088006</v>
          </cell>
        </row>
        <row r="44">
          <cell r="A44" t="str">
            <v>UT</v>
          </cell>
          <cell r="B44">
            <v>1.099072322088006</v>
          </cell>
        </row>
        <row r="45">
          <cell r="A45" t="str">
            <v>WY</v>
          </cell>
          <cell r="B45">
            <v>1.099072322088006</v>
          </cell>
        </row>
        <row r="46">
          <cell r="A46" t="str">
            <v>AZ</v>
          </cell>
          <cell r="B46">
            <v>0.860902112714048</v>
          </cell>
        </row>
        <row r="47">
          <cell r="A47" t="str">
            <v>CA</v>
          </cell>
          <cell r="B47">
            <v>0.860902112714048</v>
          </cell>
        </row>
        <row r="48">
          <cell r="A48" t="str">
            <v>NV</v>
          </cell>
          <cell r="B48">
            <v>0.860902112714048</v>
          </cell>
        </row>
        <row r="49">
          <cell r="A49" t="str">
            <v>HI</v>
          </cell>
          <cell r="B49">
            <v>0.860902112714048</v>
          </cell>
        </row>
        <row r="50">
          <cell r="A50" t="str">
            <v>ID</v>
          </cell>
          <cell r="B50">
            <v>0.9551904927010306</v>
          </cell>
        </row>
        <row r="51">
          <cell r="A51" t="str">
            <v>OR</v>
          </cell>
          <cell r="B51">
            <v>0.9551904927010306</v>
          </cell>
        </row>
        <row r="52">
          <cell r="A52" t="str">
            <v>WA</v>
          </cell>
          <cell r="B52">
            <v>0.9551904927010306</v>
          </cell>
        </row>
        <row r="53">
          <cell r="A53" t="str">
            <v>AK</v>
          </cell>
          <cell r="B53">
            <v>0.9551904927010306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a.water.usgs.gov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1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3" spans="2:9" ht="34.5">
      <c r="B3" s="109" t="s">
        <v>82</v>
      </c>
      <c r="C3" s="109"/>
      <c r="D3" s="109"/>
      <c r="E3" s="109"/>
      <c r="F3" s="109"/>
      <c r="G3" s="109"/>
      <c r="H3" s="109"/>
      <c r="I3" s="109"/>
    </row>
    <row r="6" spans="2:9" ht="26.25" customHeight="1">
      <c r="B6" s="110" t="s">
        <v>75</v>
      </c>
      <c r="C6" s="110"/>
      <c r="D6" s="110"/>
      <c r="E6" s="110"/>
      <c r="F6" s="110"/>
      <c r="G6" s="110"/>
      <c r="H6" s="110"/>
      <c r="I6" s="110"/>
    </row>
    <row r="7" spans="2:8" ht="12.75">
      <c r="B7" s="99"/>
      <c r="G7" s="99"/>
      <c r="H7" s="99"/>
    </row>
    <row r="8" spans="2:8" ht="12.75">
      <c r="B8" s="99"/>
      <c r="G8" s="99"/>
      <c r="H8" s="99"/>
    </row>
    <row r="9" spans="2:9" ht="25.5" customHeight="1">
      <c r="B9" s="110" t="s">
        <v>76</v>
      </c>
      <c r="C9" s="110"/>
      <c r="D9" s="110"/>
      <c r="E9" s="110"/>
      <c r="F9" s="110"/>
      <c r="G9" s="110"/>
      <c r="H9" s="110"/>
      <c r="I9" s="110"/>
    </row>
    <row r="10" spans="7:8" ht="12.75">
      <c r="G10" s="99"/>
      <c r="H10" s="99"/>
    </row>
    <row r="11" spans="2:9" ht="12.75">
      <c r="B11" s="107" t="s">
        <v>77</v>
      </c>
      <c r="C11" s="107"/>
      <c r="D11" s="107"/>
      <c r="E11" s="107"/>
      <c r="F11" s="107"/>
      <c r="G11" s="107"/>
      <c r="H11" s="107"/>
      <c r="I11" s="107"/>
    </row>
    <row r="12" spans="2:9" ht="12.75">
      <c r="B12" s="101"/>
      <c r="C12" s="101"/>
      <c r="D12" s="101"/>
      <c r="E12" s="101"/>
      <c r="F12" s="101"/>
      <c r="G12" s="101"/>
      <c r="H12" s="101"/>
      <c r="I12" s="101"/>
    </row>
    <row r="13" spans="2:9" ht="12.75">
      <c r="B13" s="107" t="s">
        <v>78</v>
      </c>
      <c r="C13" s="107"/>
      <c r="D13" s="107"/>
      <c r="E13" s="107"/>
      <c r="F13" s="107"/>
      <c r="G13" s="107"/>
      <c r="H13" s="107"/>
      <c r="I13" s="107"/>
    </row>
    <row r="14" spans="2:9" ht="12.75">
      <c r="B14" s="100"/>
      <c r="C14" s="100"/>
      <c r="D14" s="100"/>
      <c r="E14" s="100"/>
      <c r="F14" s="100"/>
      <c r="G14" s="100"/>
      <c r="H14" s="100"/>
      <c r="I14" s="100"/>
    </row>
    <row r="15" spans="2:9" ht="26.25" customHeight="1">
      <c r="B15" s="108" t="s">
        <v>79</v>
      </c>
      <c r="C15" s="108"/>
      <c r="D15" s="108"/>
      <c r="E15" s="108"/>
      <c r="F15" s="108"/>
      <c r="G15" s="108"/>
      <c r="H15" s="108"/>
      <c r="I15" s="108"/>
    </row>
    <row r="16" spans="2:9" ht="12.75" customHeight="1">
      <c r="B16" s="102"/>
      <c r="C16" s="102"/>
      <c r="D16" s="102"/>
      <c r="E16" s="102"/>
      <c r="F16" s="102"/>
      <c r="G16" s="102"/>
      <c r="H16" s="102"/>
      <c r="I16" s="102"/>
    </row>
    <row r="17" spans="2:9" ht="24.75" customHeight="1">
      <c r="B17" s="108" t="s">
        <v>80</v>
      </c>
      <c r="C17" s="108"/>
      <c r="D17" s="108"/>
      <c r="E17" s="108"/>
      <c r="F17" s="108"/>
      <c r="G17" s="108"/>
      <c r="H17" s="108"/>
      <c r="I17" s="108"/>
    </row>
    <row r="18" spans="2:9" ht="12.75" customHeight="1">
      <c r="B18" s="102"/>
      <c r="C18" s="102"/>
      <c r="D18" s="102"/>
      <c r="E18" s="102"/>
      <c r="F18" s="102"/>
      <c r="G18" s="102"/>
      <c r="H18" s="102"/>
      <c r="I18" s="102"/>
    </row>
    <row r="19" spans="2:9" ht="12.75">
      <c r="B19" s="107" t="s">
        <v>81</v>
      </c>
      <c r="C19" s="107"/>
      <c r="D19" s="107"/>
      <c r="E19" s="107"/>
      <c r="F19" s="107"/>
      <c r="G19" s="107"/>
      <c r="H19" s="107"/>
      <c r="I19" s="107"/>
    </row>
    <row r="20" spans="2:8" ht="12.75">
      <c r="B20" s="99"/>
      <c r="C20" s="99"/>
      <c r="D20" s="99"/>
      <c r="E20" s="99"/>
      <c r="F20" s="99"/>
      <c r="G20" s="99"/>
      <c r="H20" s="99"/>
    </row>
    <row r="21" spans="2:8" ht="12.75">
      <c r="B21" s="99"/>
      <c r="C21" s="99"/>
      <c r="D21" s="99"/>
      <c r="E21" s="99"/>
      <c r="F21" s="99"/>
      <c r="G21" s="99"/>
      <c r="H21" s="99"/>
    </row>
  </sheetData>
  <sheetProtection sheet="1" objects="1" scenarios="1"/>
  <mergeCells count="8">
    <mergeCell ref="B3:I3"/>
    <mergeCell ref="B6:I6"/>
    <mergeCell ref="B9:I9"/>
    <mergeCell ref="B11:I11"/>
    <mergeCell ref="B13:I13"/>
    <mergeCell ref="B15:I15"/>
    <mergeCell ref="B17:I17"/>
    <mergeCell ref="B19:I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showGridLines="0" workbookViewId="0" topLeftCell="A1">
      <selection activeCell="I24" sqref="I24"/>
    </sheetView>
  </sheetViews>
  <sheetFormatPr defaultColWidth="12.57421875" defaultRowHeight="12.75"/>
  <cols>
    <col min="1" max="1" width="3.57421875" style="0" customWidth="1"/>
    <col min="2" max="2" width="29.8515625" style="0" customWidth="1"/>
    <col min="4" max="4" width="28.00390625" style="0" customWidth="1"/>
    <col min="5" max="5" width="18.421875" style="0" bestFit="1" customWidth="1"/>
    <col min="6" max="6" width="22.00390625" style="0" bestFit="1" customWidth="1"/>
  </cols>
  <sheetData>
    <row r="1" spans="1:26" ht="12.75">
      <c r="A1" s="1"/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3" t="s">
        <v>87</v>
      </c>
      <c r="C2" s="4"/>
      <c r="D2" s="4"/>
      <c r="E2" s="1"/>
      <c r="F2" s="1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4"/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28" t="s">
        <v>35</v>
      </c>
      <c r="C4" s="7"/>
      <c r="D4" s="29" t="s">
        <v>36</v>
      </c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28" t="s">
        <v>37</v>
      </c>
      <c r="C5" s="54"/>
      <c r="D5" s="29" t="s">
        <v>36</v>
      </c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1"/>
      <c r="B6" s="28" t="s">
        <v>39</v>
      </c>
      <c r="C6" s="54"/>
      <c r="D6" s="29" t="s">
        <v>36</v>
      </c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1"/>
      <c r="B7" s="4"/>
      <c r="C7" s="4"/>
      <c r="D7" s="4"/>
      <c r="E7" s="4"/>
      <c r="F7" s="58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3" t="s">
        <v>88</v>
      </c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3"/>
      <c r="C9" s="4"/>
      <c r="D9" s="4"/>
      <c r="E9" s="4"/>
      <c r="F9" s="4"/>
      <c r="G9" s="4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>
      <c r="A10" s="1"/>
      <c r="B10" s="28" t="s">
        <v>35</v>
      </c>
      <c r="C10" s="7"/>
      <c r="D10" s="30" t="s">
        <v>36</v>
      </c>
      <c r="E10" s="4"/>
      <c r="F10" s="4"/>
      <c r="G10" s="4"/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28" t="s">
        <v>37</v>
      </c>
      <c r="C11" s="54"/>
      <c r="D11" s="30" t="s">
        <v>36</v>
      </c>
      <c r="E11" s="4"/>
      <c r="F11" s="4"/>
      <c r="G11" s="4"/>
      <c r="H11" s="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>
      <c r="A12" s="1"/>
      <c r="B12" s="28" t="s">
        <v>38</v>
      </c>
      <c r="C12" s="54"/>
      <c r="D12" s="30" t="s">
        <v>36</v>
      </c>
      <c r="E12" s="4"/>
      <c r="F12" s="4"/>
      <c r="G12" s="4"/>
      <c r="H12" s="4"/>
      <c r="I12" s="4"/>
      <c r="J12" s="4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1"/>
      <c r="B13" s="28" t="s">
        <v>63</v>
      </c>
      <c r="C13" s="56"/>
      <c r="D13" s="30" t="s">
        <v>86</v>
      </c>
      <c r="E13" s="4"/>
      <c r="F13" s="4"/>
      <c r="G13" s="4"/>
      <c r="H13" s="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>
      <c r="A14" s="1"/>
      <c r="B14" s="28" t="s">
        <v>4</v>
      </c>
      <c r="C14" s="54"/>
      <c r="D14" s="30" t="s">
        <v>89</v>
      </c>
      <c r="E14" s="4"/>
      <c r="F14" s="4"/>
      <c r="G14" s="4"/>
      <c r="H14" s="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>
      <c r="A15" s="1"/>
      <c r="B15" s="4"/>
      <c r="C15" s="4"/>
      <c r="D15" s="4"/>
      <c r="E15" s="4"/>
      <c r="F15" s="4"/>
      <c r="G15" s="4"/>
      <c r="H15" s="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5" ht="15">
      <c r="A16" s="1"/>
      <c r="B16" s="3" t="s">
        <v>0</v>
      </c>
      <c r="C16" s="4"/>
      <c r="D16" s="4"/>
      <c r="E16" s="4"/>
      <c r="F16" s="4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4"/>
      <c r="C17" s="6" t="s">
        <v>1</v>
      </c>
      <c r="D17" s="6" t="s">
        <v>2</v>
      </c>
      <c r="E17" s="6" t="s">
        <v>3</v>
      </c>
      <c r="F17" s="4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"/>
      <c r="B18" s="105"/>
      <c r="C18" s="8"/>
      <c r="D18" s="8"/>
      <c r="E18" s="9">
        <f>SUM(C18:D18)</f>
        <v>0</v>
      </c>
      <c r="F18" s="4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"/>
      <c r="B19" s="105"/>
      <c r="C19" s="8"/>
      <c r="D19" s="8"/>
      <c r="E19" s="9">
        <f aca="true" t="shared" si="0" ref="E19:E31">SUM(C19:D19)</f>
        <v>0</v>
      </c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"/>
      <c r="B20" s="105"/>
      <c r="C20" s="8"/>
      <c r="D20" s="8"/>
      <c r="E20" s="9">
        <f t="shared" si="0"/>
        <v>0</v>
      </c>
      <c r="F20" s="4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"/>
      <c r="B21" s="105"/>
      <c r="C21" s="8"/>
      <c r="D21" s="8"/>
      <c r="E21" s="9">
        <f t="shared" si="0"/>
        <v>0</v>
      </c>
      <c r="F21" s="4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"/>
      <c r="B22" s="105"/>
      <c r="C22" s="8"/>
      <c r="D22" s="8"/>
      <c r="E22" s="9">
        <f t="shared" si="0"/>
        <v>0</v>
      </c>
      <c r="F22" s="4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"/>
      <c r="B23" s="105"/>
      <c r="C23" s="8"/>
      <c r="D23" s="8"/>
      <c r="E23" s="9">
        <f t="shared" si="0"/>
        <v>0</v>
      </c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"/>
      <c r="B24" s="105"/>
      <c r="C24" s="8"/>
      <c r="D24" s="8"/>
      <c r="E24" s="9">
        <f t="shared" si="0"/>
        <v>0</v>
      </c>
      <c r="F24" s="4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"/>
      <c r="B25" s="105"/>
      <c r="C25" s="8"/>
      <c r="D25" s="8"/>
      <c r="E25" s="9">
        <f t="shared" si="0"/>
        <v>0</v>
      </c>
      <c r="F25" s="4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"/>
      <c r="B26" s="105"/>
      <c r="C26" s="8"/>
      <c r="D26" s="8"/>
      <c r="E26" s="9">
        <f t="shared" si="0"/>
        <v>0</v>
      </c>
      <c r="F26" s="4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"/>
      <c r="B27" s="105"/>
      <c r="C27" s="8"/>
      <c r="D27" s="8"/>
      <c r="E27" s="9">
        <f t="shared" si="0"/>
        <v>0</v>
      </c>
      <c r="F27" s="4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"/>
      <c r="B28" s="105"/>
      <c r="C28" s="8"/>
      <c r="D28" s="8"/>
      <c r="E28" s="9">
        <f t="shared" si="0"/>
        <v>0</v>
      </c>
      <c r="F28" s="5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"/>
      <c r="B29" s="105"/>
      <c r="C29" s="8"/>
      <c r="D29" s="8"/>
      <c r="E29" s="9">
        <f t="shared" si="0"/>
        <v>0</v>
      </c>
      <c r="F29" s="4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6" ht="14.25">
      <c r="A30" s="1"/>
      <c r="B30" s="105"/>
      <c r="C30" s="8"/>
      <c r="D30" s="8"/>
      <c r="E30" s="9">
        <f t="shared" si="0"/>
        <v>0</v>
      </c>
      <c r="F30" s="4"/>
      <c r="G30" s="4"/>
      <c r="H30" s="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>
      <c r="A31" s="1"/>
      <c r="B31" s="105"/>
      <c r="C31" s="8"/>
      <c r="D31" s="8"/>
      <c r="E31" s="9">
        <f t="shared" si="0"/>
        <v>0</v>
      </c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</sheetData>
  <sheetProtection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F28" sqref="F28"/>
    </sheetView>
  </sheetViews>
  <sheetFormatPr defaultColWidth="12.57421875" defaultRowHeight="12.75"/>
  <cols>
    <col min="1" max="1" width="8.7109375" style="0" customWidth="1"/>
    <col min="2" max="2" width="15.421875" style="0" customWidth="1"/>
    <col min="3" max="3" width="13.421875" style="0" customWidth="1"/>
    <col min="6" max="10" width="10.7109375" style="0" customWidth="1"/>
  </cols>
  <sheetData>
    <row r="1" spans="1:10" ht="15.75">
      <c r="A1" s="10"/>
      <c r="B1" s="11"/>
      <c r="C1" s="12"/>
      <c r="D1" s="12"/>
      <c r="E1" s="12"/>
      <c r="F1" s="12"/>
      <c r="G1" s="12"/>
      <c r="H1" s="12"/>
      <c r="I1" s="12"/>
      <c r="J1" s="10"/>
    </row>
    <row r="2" spans="1:10" ht="15.75">
      <c r="A2" s="10"/>
      <c r="B2" s="12" t="s">
        <v>5</v>
      </c>
      <c r="C2" s="83"/>
      <c r="D2" s="84"/>
      <c r="E2" s="84"/>
      <c r="F2" s="84"/>
      <c r="G2" s="84"/>
      <c r="H2" s="84"/>
      <c r="I2" s="84"/>
      <c r="J2" s="10"/>
    </row>
    <row r="3" spans="1:10" ht="15.75">
      <c r="A3" s="10"/>
      <c r="B3" s="13" t="s">
        <v>6</v>
      </c>
      <c r="C3" s="85"/>
      <c r="D3" s="86"/>
      <c r="E3" s="87"/>
      <c r="F3" s="87"/>
      <c r="G3" s="87"/>
      <c r="H3" s="87"/>
      <c r="I3" s="87"/>
      <c r="J3" s="10"/>
    </row>
    <row r="4" spans="1:10" ht="15.75">
      <c r="A4" s="10"/>
      <c r="B4" s="13" t="s">
        <v>7</v>
      </c>
      <c r="C4" s="88"/>
      <c r="D4" s="86"/>
      <c r="E4" s="87"/>
      <c r="F4" s="87"/>
      <c r="G4" s="87"/>
      <c r="H4" s="87"/>
      <c r="I4" s="87"/>
      <c r="J4" s="10"/>
    </row>
    <row r="5" spans="1:10" ht="15.75">
      <c r="A5" s="10"/>
      <c r="B5" s="13" t="s">
        <v>8</v>
      </c>
      <c r="C5" s="88"/>
      <c r="D5" s="86"/>
      <c r="E5" s="87"/>
      <c r="F5" s="87"/>
      <c r="G5" s="87"/>
      <c r="H5" s="87"/>
      <c r="I5" s="87"/>
      <c r="J5" s="10"/>
    </row>
    <row r="6" spans="1:10" ht="15.75">
      <c r="A6" s="10"/>
      <c r="B6" s="13" t="s">
        <v>9</v>
      </c>
      <c r="C6" s="88"/>
      <c r="D6" s="86"/>
      <c r="E6" s="87"/>
      <c r="F6" s="87"/>
      <c r="G6" s="87"/>
      <c r="H6" s="87"/>
      <c r="I6" s="87"/>
      <c r="J6" s="10"/>
    </row>
    <row r="7" spans="1:10" ht="15.75">
      <c r="A7" s="10"/>
      <c r="B7" s="13" t="s">
        <v>10</v>
      </c>
      <c r="C7" s="88"/>
      <c r="D7" s="86"/>
      <c r="E7" s="87"/>
      <c r="F7" s="89" t="s">
        <v>11</v>
      </c>
      <c r="G7" s="90"/>
      <c r="H7" s="91" t="s">
        <v>12</v>
      </c>
      <c r="I7" s="92"/>
      <c r="J7" s="10"/>
    </row>
    <row r="8" spans="1:10" ht="15.75">
      <c r="A8" s="10"/>
      <c r="B8" s="13" t="s">
        <v>13</v>
      </c>
      <c r="C8" s="88"/>
      <c r="D8" s="86"/>
      <c r="E8" s="87"/>
      <c r="F8" s="87"/>
      <c r="G8" s="87"/>
      <c r="H8" s="87"/>
      <c r="I8" s="87"/>
      <c r="J8" s="10"/>
    </row>
    <row r="9" spans="1:10" ht="15.75">
      <c r="A9" s="10"/>
      <c r="B9" s="14" t="s">
        <v>14</v>
      </c>
      <c r="C9" s="93"/>
      <c r="D9" s="84"/>
      <c r="E9" s="94"/>
      <c r="F9" s="94"/>
      <c r="G9" s="94"/>
      <c r="H9" s="94"/>
      <c r="I9" s="94"/>
      <c r="J9" s="10"/>
    </row>
    <row r="10" spans="1:10" ht="15.75">
      <c r="A10" s="10"/>
      <c r="B10" s="13" t="s">
        <v>15</v>
      </c>
      <c r="C10" s="10"/>
      <c r="D10" s="88"/>
      <c r="E10" s="88"/>
      <c r="F10" s="88"/>
      <c r="G10" s="88"/>
      <c r="H10" s="88"/>
      <c r="I10" s="88"/>
      <c r="J10" s="10"/>
    </row>
    <row r="11" spans="1:10" ht="15.75">
      <c r="A11" s="10"/>
      <c r="B11" s="13" t="s">
        <v>16</v>
      </c>
      <c r="C11" s="10"/>
      <c r="D11" s="88"/>
      <c r="E11" s="88"/>
      <c r="F11" s="88"/>
      <c r="G11" s="88"/>
      <c r="H11" s="88"/>
      <c r="I11" s="88"/>
      <c r="J11" s="10"/>
    </row>
    <row r="12" spans="1:10" ht="15.75">
      <c r="A12" s="10"/>
      <c r="B12" s="13" t="s">
        <v>17</v>
      </c>
      <c r="C12" s="10"/>
      <c r="D12" s="106"/>
      <c r="E12" s="88"/>
      <c r="F12" s="88"/>
      <c r="G12" s="88"/>
      <c r="H12" s="88"/>
      <c r="I12" s="88"/>
      <c r="J12" s="10"/>
    </row>
    <row r="13" spans="1:10" ht="15.75">
      <c r="A13" s="10"/>
      <c r="B13" s="14" t="s">
        <v>18</v>
      </c>
      <c r="C13" s="12"/>
      <c r="D13" s="83"/>
      <c r="E13" s="83"/>
      <c r="F13" s="83"/>
      <c r="G13" s="83"/>
      <c r="H13" s="83"/>
      <c r="I13" s="83"/>
      <c r="J13" s="10"/>
    </row>
    <row r="14" spans="1:10" ht="15.75">
      <c r="A14" s="10"/>
      <c r="B14" s="13"/>
      <c r="C14" s="10"/>
      <c r="D14" s="16"/>
      <c r="E14" s="15"/>
      <c r="F14" s="15"/>
      <c r="G14" s="15"/>
      <c r="H14" s="15"/>
      <c r="I14" s="15"/>
      <c r="J14" s="10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.75">
      <c r="A17" s="10"/>
      <c r="B17" s="31" t="s">
        <v>19</v>
      </c>
      <c r="C17" s="32"/>
      <c r="D17" s="32"/>
      <c r="E17" s="32"/>
      <c r="F17" s="32"/>
      <c r="G17" s="32"/>
      <c r="H17" s="32"/>
      <c r="I17" s="32"/>
      <c r="J17" s="32"/>
    </row>
    <row r="18" spans="1:10" ht="15.75">
      <c r="A18" s="10"/>
      <c r="B18" s="16"/>
      <c r="C18" s="10"/>
      <c r="D18" s="10"/>
      <c r="E18" s="17" t="s">
        <v>42</v>
      </c>
      <c r="F18" s="17" t="s">
        <v>43</v>
      </c>
      <c r="G18" s="17" t="s">
        <v>44</v>
      </c>
      <c r="H18" s="17" t="s">
        <v>45</v>
      </c>
      <c r="I18" s="17" t="s">
        <v>46</v>
      </c>
      <c r="J18" s="17" t="s">
        <v>47</v>
      </c>
    </row>
    <row r="19" spans="1:10" ht="15">
      <c r="A19" s="10"/>
      <c r="B19" s="19" t="s">
        <v>41</v>
      </c>
      <c r="C19" s="10"/>
      <c r="D19" s="10"/>
      <c r="E19" s="95"/>
      <c r="F19" s="96"/>
      <c r="G19" s="95"/>
      <c r="H19" s="96"/>
      <c r="I19" s="95"/>
      <c r="J19" s="96"/>
    </row>
    <row r="20" spans="1:10" ht="15">
      <c r="A20" s="10"/>
      <c r="B20" s="19" t="s">
        <v>40</v>
      </c>
      <c r="C20" s="10"/>
      <c r="D20" s="10"/>
      <c r="E20" s="97"/>
      <c r="F20" s="98"/>
      <c r="G20" s="97"/>
      <c r="H20" s="98"/>
      <c r="I20" s="97"/>
      <c r="J20" s="98"/>
    </row>
    <row r="21" spans="1:10" ht="12.75">
      <c r="A21" s="10"/>
      <c r="B21" s="55" t="s">
        <v>56</v>
      </c>
      <c r="C21" s="10"/>
      <c r="D21" s="10"/>
      <c r="E21" s="17" t="s">
        <v>48</v>
      </c>
      <c r="F21" s="17" t="s">
        <v>49</v>
      </c>
      <c r="G21" s="17" t="s">
        <v>50</v>
      </c>
      <c r="H21" s="17" t="s">
        <v>51</v>
      </c>
      <c r="I21" s="17" t="s">
        <v>52</v>
      </c>
      <c r="J21" s="17" t="s">
        <v>53</v>
      </c>
    </row>
    <row r="22" spans="1:10" ht="15">
      <c r="A22" s="10"/>
      <c r="B22" s="55"/>
      <c r="C22" s="10"/>
      <c r="D22" s="10"/>
      <c r="E22" s="95"/>
      <c r="F22" s="96"/>
      <c r="G22" s="95"/>
      <c r="H22" s="96"/>
      <c r="I22" s="95"/>
      <c r="J22" s="96"/>
    </row>
    <row r="23" spans="1:10" ht="15">
      <c r="A23" s="10"/>
      <c r="B23" s="55"/>
      <c r="C23" s="10"/>
      <c r="D23" s="10"/>
      <c r="E23" s="97"/>
      <c r="F23" s="98"/>
      <c r="G23" s="97"/>
      <c r="H23" s="98"/>
      <c r="I23" s="97"/>
      <c r="J23" s="98"/>
    </row>
    <row r="24" spans="1:10" ht="15">
      <c r="A24" s="10"/>
      <c r="B24" s="55"/>
      <c r="C24" s="10"/>
      <c r="D24" s="10"/>
      <c r="E24" s="96"/>
      <c r="F24" s="96"/>
      <c r="G24" s="96"/>
      <c r="H24" s="96"/>
      <c r="I24" s="96"/>
      <c r="J24" s="96"/>
    </row>
    <row r="25" spans="1:10" ht="15.75">
      <c r="A25" s="10"/>
      <c r="B25" s="19"/>
      <c r="C25" s="10"/>
      <c r="D25" s="10"/>
      <c r="E25" s="10"/>
      <c r="F25" s="18"/>
      <c r="G25" s="20"/>
      <c r="H25" s="21"/>
      <c r="I25" s="20"/>
      <c r="J25" s="10"/>
    </row>
    <row r="26" spans="1:10" ht="15.75">
      <c r="A26" s="10"/>
      <c r="B26" s="31" t="s">
        <v>20</v>
      </c>
      <c r="C26" s="32"/>
      <c r="D26" s="32"/>
      <c r="E26" s="32"/>
      <c r="F26" s="32"/>
      <c r="G26" s="32"/>
      <c r="H26" s="32"/>
      <c r="I26" s="32"/>
      <c r="J26" s="32"/>
    </row>
    <row r="27" spans="1:10" ht="15.75" thickBot="1">
      <c r="A27" s="10"/>
      <c r="B27" s="22"/>
      <c r="C27" s="22"/>
      <c r="D27" s="22"/>
      <c r="E27" s="22"/>
      <c r="F27" s="22"/>
      <c r="G27" s="22"/>
      <c r="H27" s="22"/>
      <c r="I27" s="22"/>
      <c r="J27" s="10"/>
    </row>
    <row r="28" spans="1:10" ht="16.5" thickBot="1">
      <c r="A28" s="10"/>
      <c r="B28" s="2"/>
      <c r="C28" s="22"/>
      <c r="E28" s="23" t="s">
        <v>54</v>
      </c>
      <c r="F28" s="33">
        <f>F31/12</f>
        <v>0</v>
      </c>
      <c r="G28" s="25" t="s">
        <v>55</v>
      </c>
      <c r="H28" s="26"/>
      <c r="I28" s="22"/>
      <c r="J28" s="10"/>
    </row>
    <row r="29" spans="1:10" ht="15.75">
      <c r="A29" s="10"/>
      <c r="B29" s="2"/>
      <c r="C29" s="22"/>
      <c r="E29" s="23"/>
      <c r="F29" s="24"/>
      <c r="G29" s="25"/>
      <c r="H29" s="26"/>
      <c r="I29" s="22"/>
      <c r="J29" s="10"/>
    </row>
    <row r="30" spans="1:10" ht="15.75" thickBot="1">
      <c r="A30" s="10"/>
      <c r="B30" s="27"/>
      <c r="C30" s="22"/>
      <c r="E30" s="22"/>
      <c r="F30" s="22"/>
      <c r="G30" s="22"/>
      <c r="I30" s="22"/>
      <c r="J30" s="10"/>
    </row>
    <row r="31" spans="1:10" ht="16.5" thickBot="1">
      <c r="A31" s="10"/>
      <c r="B31" s="2"/>
      <c r="C31" s="22"/>
      <c r="E31" s="23" t="s">
        <v>21</v>
      </c>
      <c r="F31" s="33">
        <f>SUM(E19:J19)</f>
        <v>0</v>
      </c>
      <c r="G31" s="25" t="s">
        <v>22</v>
      </c>
      <c r="H31" s="26"/>
      <c r="I31" s="22"/>
      <c r="J31" s="10"/>
    </row>
  </sheetData>
  <sheetProtection sheet="1" objects="1" scenarios="1"/>
  <hyperlinks>
    <hyperlink ref="B21" r:id="rId1" display="(http://ga.water.usgs.gov/)"/>
  </hyperlinks>
  <printOptions/>
  <pageMargins left="0.75" right="0.75" top="1" bottom="1" header="0.5" footer="0.5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13"/>
  <sheetViews>
    <sheetView showGridLines="0" zoomScale="90" zoomScaleNormal="90" workbookViewId="0" topLeftCell="AA1">
      <selection activeCell="AO10" sqref="AO10"/>
    </sheetView>
  </sheetViews>
  <sheetFormatPr defaultColWidth="9.140625" defaultRowHeight="12.75"/>
  <cols>
    <col min="1" max="1" width="16.140625" style="0" bestFit="1" customWidth="1"/>
    <col min="2" max="2" width="19.8515625" style="0" customWidth="1"/>
    <col min="3" max="3" width="23.8515625" style="0" customWidth="1"/>
    <col min="4" max="4" width="7.7109375" style="0" bestFit="1" customWidth="1"/>
    <col min="5" max="5" width="8.140625" style="0" bestFit="1" customWidth="1"/>
    <col min="6" max="11" width="7.7109375" style="0" bestFit="1" customWidth="1"/>
    <col min="12" max="12" width="9.7109375" style="0" bestFit="1" customWidth="1"/>
    <col min="13" max="13" width="7.7109375" style="0" bestFit="1" customWidth="1"/>
    <col min="15" max="15" width="9.28125" style="0" bestFit="1" customWidth="1"/>
    <col min="16" max="16" width="20.421875" style="0" bestFit="1" customWidth="1"/>
    <col min="17" max="27" width="20.421875" style="0" customWidth="1"/>
    <col min="28" max="35" width="9.00390625" style="0" bestFit="1" customWidth="1"/>
    <col min="36" max="36" width="9.7109375" style="0" bestFit="1" customWidth="1"/>
    <col min="37" max="37" width="9.00390625" style="0" bestFit="1" customWidth="1"/>
    <col min="39" max="39" width="9.28125" style="0" bestFit="1" customWidth="1"/>
    <col min="40" max="40" width="15.28125" style="0" customWidth="1"/>
    <col min="41" max="41" width="13.421875" style="0" bestFit="1" customWidth="1"/>
    <col min="42" max="42" width="10.140625" style="0" bestFit="1" customWidth="1"/>
    <col min="43" max="43" width="12.00390625" style="0" bestFit="1" customWidth="1"/>
  </cols>
  <sheetData>
    <row r="2" spans="1:41" ht="12.75">
      <c r="A2" s="34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</row>
    <row r="3" spans="1:41" ht="12.75" customHeight="1">
      <c r="A3" s="35" t="s">
        <v>23</v>
      </c>
      <c r="B3" s="111" t="s">
        <v>62</v>
      </c>
      <c r="C3" s="111" t="s">
        <v>65</v>
      </c>
      <c r="D3" s="35" t="s">
        <v>60</v>
      </c>
      <c r="E3" s="35" t="s">
        <v>60</v>
      </c>
      <c r="F3" s="35" t="s">
        <v>60</v>
      </c>
      <c r="G3" s="35" t="s">
        <v>60</v>
      </c>
      <c r="H3" s="35" t="s">
        <v>60</v>
      </c>
      <c r="I3" s="35" t="s">
        <v>60</v>
      </c>
      <c r="J3" s="35" t="s">
        <v>60</v>
      </c>
      <c r="K3" s="35" t="s">
        <v>60</v>
      </c>
      <c r="L3" s="35" t="s">
        <v>60</v>
      </c>
      <c r="M3" s="35" t="s">
        <v>60</v>
      </c>
      <c r="N3" s="35" t="s">
        <v>60</v>
      </c>
      <c r="O3" s="35" t="s">
        <v>60</v>
      </c>
      <c r="P3" s="35" t="s">
        <v>64</v>
      </c>
      <c r="Q3" s="35" t="s">
        <v>64</v>
      </c>
      <c r="R3" s="35" t="s">
        <v>64</v>
      </c>
      <c r="S3" s="35" t="s">
        <v>64</v>
      </c>
      <c r="T3" s="35" t="s">
        <v>64</v>
      </c>
      <c r="U3" s="35" t="s">
        <v>64</v>
      </c>
      <c r="V3" s="35" t="s">
        <v>64</v>
      </c>
      <c r="W3" s="35" t="s">
        <v>64</v>
      </c>
      <c r="X3" s="35" t="s">
        <v>64</v>
      </c>
      <c r="Y3" s="35" t="s">
        <v>64</v>
      </c>
      <c r="Z3" s="35" t="s">
        <v>64</v>
      </c>
      <c r="AA3" s="35" t="s">
        <v>64</v>
      </c>
      <c r="AB3" s="35" t="s">
        <v>24</v>
      </c>
      <c r="AC3" s="35" t="s">
        <v>24</v>
      </c>
      <c r="AD3" s="35" t="s">
        <v>24</v>
      </c>
      <c r="AE3" s="35" t="s">
        <v>24</v>
      </c>
      <c r="AF3" s="35" t="s">
        <v>24</v>
      </c>
      <c r="AG3" s="35" t="s">
        <v>24</v>
      </c>
      <c r="AH3" s="35" t="s">
        <v>24</v>
      </c>
      <c r="AI3" s="35" t="s">
        <v>24</v>
      </c>
      <c r="AJ3" s="35" t="s">
        <v>24</v>
      </c>
      <c r="AK3" s="35" t="s">
        <v>24</v>
      </c>
      <c r="AL3" s="35" t="s">
        <v>24</v>
      </c>
      <c r="AM3" s="35" t="s">
        <v>24</v>
      </c>
      <c r="AN3" s="35" t="s">
        <v>30</v>
      </c>
      <c r="AO3" s="35" t="s">
        <v>25</v>
      </c>
    </row>
    <row r="4" spans="1:41" ht="12.75">
      <c r="A4" s="40"/>
      <c r="B4" s="112"/>
      <c r="C4" s="112"/>
      <c r="D4" s="40" t="s">
        <v>42</v>
      </c>
      <c r="E4" s="40" t="s">
        <v>43</v>
      </c>
      <c r="F4" s="40" t="s">
        <v>44</v>
      </c>
      <c r="G4" s="40" t="s">
        <v>45</v>
      </c>
      <c r="H4" s="40" t="s">
        <v>46</v>
      </c>
      <c r="I4" s="40" t="s">
        <v>47</v>
      </c>
      <c r="J4" s="40" t="s">
        <v>48</v>
      </c>
      <c r="K4" s="40" t="s">
        <v>49</v>
      </c>
      <c r="L4" s="40" t="s">
        <v>50</v>
      </c>
      <c r="M4" s="40" t="s">
        <v>51</v>
      </c>
      <c r="N4" s="40" t="s">
        <v>52</v>
      </c>
      <c r="O4" s="40" t="s">
        <v>53</v>
      </c>
      <c r="P4" s="40" t="s">
        <v>42</v>
      </c>
      <c r="Q4" s="40" t="s">
        <v>43</v>
      </c>
      <c r="R4" s="40" t="s">
        <v>44</v>
      </c>
      <c r="S4" s="40" t="s">
        <v>45</v>
      </c>
      <c r="T4" s="40" t="s">
        <v>46</v>
      </c>
      <c r="U4" s="40" t="s">
        <v>47</v>
      </c>
      <c r="V4" s="40" t="s">
        <v>48</v>
      </c>
      <c r="W4" s="40" t="s">
        <v>49</v>
      </c>
      <c r="X4" s="40" t="s">
        <v>50</v>
      </c>
      <c r="Y4" s="40" t="s">
        <v>51</v>
      </c>
      <c r="Z4" s="40" t="s">
        <v>52</v>
      </c>
      <c r="AA4" s="40" t="s">
        <v>53</v>
      </c>
      <c r="AB4" s="40" t="s">
        <v>42</v>
      </c>
      <c r="AC4" s="40" t="s">
        <v>43</v>
      </c>
      <c r="AD4" s="40" t="s">
        <v>44</v>
      </c>
      <c r="AE4" s="40" t="s">
        <v>45</v>
      </c>
      <c r="AF4" s="40" t="s">
        <v>46</v>
      </c>
      <c r="AG4" s="40" t="s">
        <v>47</v>
      </c>
      <c r="AH4" s="40" t="s">
        <v>48</v>
      </c>
      <c r="AI4" s="40" t="s">
        <v>49</v>
      </c>
      <c r="AJ4" s="40" t="s">
        <v>50</v>
      </c>
      <c r="AK4" s="40" t="s">
        <v>51</v>
      </c>
      <c r="AL4" s="40" t="s">
        <v>52</v>
      </c>
      <c r="AM4" s="40" t="s">
        <v>53</v>
      </c>
      <c r="AN4" s="40"/>
      <c r="AO4" s="40"/>
    </row>
    <row r="5" spans="1:41" ht="13.5" thickBot="1">
      <c r="A5" s="36"/>
      <c r="B5" s="36" t="s">
        <v>61</v>
      </c>
      <c r="C5" s="36" t="s">
        <v>61</v>
      </c>
      <c r="D5" s="36" t="s">
        <v>26</v>
      </c>
      <c r="E5" s="36" t="s">
        <v>26</v>
      </c>
      <c r="F5" s="36" t="s">
        <v>26</v>
      </c>
      <c r="G5" s="36" t="s">
        <v>26</v>
      </c>
      <c r="H5" s="36" t="s">
        <v>26</v>
      </c>
      <c r="I5" s="36" t="s">
        <v>26</v>
      </c>
      <c r="J5" s="36" t="s">
        <v>26</v>
      </c>
      <c r="K5" s="36" t="s">
        <v>26</v>
      </c>
      <c r="L5" s="36" t="s">
        <v>26</v>
      </c>
      <c r="M5" s="36" t="s">
        <v>26</v>
      </c>
      <c r="N5" s="36" t="s">
        <v>26</v>
      </c>
      <c r="O5" s="36" t="s">
        <v>26</v>
      </c>
      <c r="P5" s="36" t="s">
        <v>26</v>
      </c>
      <c r="Q5" s="36" t="s">
        <v>26</v>
      </c>
      <c r="R5" s="36" t="s">
        <v>26</v>
      </c>
      <c r="S5" s="36" t="s">
        <v>26</v>
      </c>
      <c r="T5" s="36" t="s">
        <v>26</v>
      </c>
      <c r="U5" s="36" t="s">
        <v>26</v>
      </c>
      <c r="V5" s="36" t="s">
        <v>26</v>
      </c>
      <c r="W5" s="36" t="s">
        <v>26</v>
      </c>
      <c r="X5" s="36" t="s">
        <v>26</v>
      </c>
      <c r="Y5" s="36" t="s">
        <v>26</v>
      </c>
      <c r="Z5" s="36" t="s">
        <v>26</v>
      </c>
      <c r="AA5" s="36" t="s">
        <v>26</v>
      </c>
      <c r="AB5" s="36" t="s">
        <v>26</v>
      </c>
      <c r="AC5" s="36" t="s">
        <v>26</v>
      </c>
      <c r="AD5" s="36" t="s">
        <v>26</v>
      </c>
      <c r="AE5" s="36" t="s">
        <v>26</v>
      </c>
      <c r="AF5" s="36" t="s">
        <v>26</v>
      </c>
      <c r="AG5" s="36" t="s">
        <v>26</v>
      </c>
      <c r="AH5" s="36" t="s">
        <v>26</v>
      </c>
      <c r="AI5" s="36" t="s">
        <v>26</v>
      </c>
      <c r="AJ5" s="36" t="s">
        <v>26</v>
      </c>
      <c r="AK5" s="36" t="s">
        <v>26</v>
      </c>
      <c r="AL5" s="36" t="s">
        <v>26</v>
      </c>
      <c r="AM5" s="36" t="s">
        <v>26</v>
      </c>
      <c r="AN5" s="36" t="s">
        <v>31</v>
      </c>
      <c r="AO5" s="36" t="s">
        <v>27</v>
      </c>
    </row>
    <row r="6" spans="1:41" ht="12.75">
      <c r="A6" s="37" t="s">
        <v>28</v>
      </c>
      <c r="B6" s="38"/>
      <c r="C6" s="39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>
      <c r="A7" s="41" t="s">
        <v>57</v>
      </c>
      <c r="B7" s="68">
        <f>(1246/1000)*HIGH_USE_TARGET</f>
        <v>0</v>
      </c>
      <c r="C7" s="68">
        <f>(623/1000)*HIGH_USE_TARGET</f>
        <v>0</v>
      </c>
      <c r="D7" s="42">
        <f>Data!$E$20*(623/1000)*HIGH_USE_SQFEET</f>
        <v>0</v>
      </c>
      <c r="E7" s="42">
        <f>Data!F20*(623/1000)*HIGH_USE_SQFEET</f>
        <v>0</v>
      </c>
      <c r="F7" s="42">
        <f>Data!G20*(623/1000)*HIGH_USE_SQFEET</f>
        <v>0</v>
      </c>
      <c r="G7" s="42">
        <f>Data!H20*(623/1000)*HIGH_USE_SQFEET</f>
        <v>0</v>
      </c>
      <c r="H7" s="42">
        <f>Data!I20*(623/1000)*HIGH_USE_SQFEET</f>
        <v>0</v>
      </c>
      <c r="I7" s="42">
        <f>Data!J20*(623/1000)*HIGH_USE_SQFEET</f>
        <v>0</v>
      </c>
      <c r="J7" s="42">
        <f>Data!E23*(623/1000)*HIGH_USE_SQFEET</f>
        <v>0</v>
      </c>
      <c r="K7" s="42">
        <f>Data!F23*(623/1000)*HIGH_USE_SQFEET</f>
        <v>0</v>
      </c>
      <c r="L7" s="42">
        <f>Data!G23*(623/1000)*HIGH_USE_SQFEET</f>
        <v>0</v>
      </c>
      <c r="M7" s="42">
        <f>Data!H23*(623/1000)*HIGH_USE_SQFEET</f>
        <v>0</v>
      </c>
      <c r="N7" s="42">
        <f>Data!I23*(623/1000)*HIGH_USE_SQFEET</f>
        <v>0</v>
      </c>
      <c r="O7" s="42">
        <f>Data!J23*(623/1000)*HIGH_USE_SQFEET</f>
        <v>0</v>
      </c>
      <c r="P7" s="42">
        <f>OPTIMUM_HIGH_USE_WINTER-D7</f>
        <v>0</v>
      </c>
      <c r="Q7" s="42">
        <f>OPTIMUM_HIGH_USE_WINTER-E7</f>
        <v>0</v>
      </c>
      <c r="R7" s="42">
        <f>OPTIMUM_HIGH_USE-F7</f>
        <v>0</v>
      </c>
      <c r="S7" s="42">
        <f aca="true" t="shared" si="0" ref="S7:Y7">OPTIMUM_HIGH_USE-G7</f>
        <v>0</v>
      </c>
      <c r="T7" s="42">
        <f t="shared" si="0"/>
        <v>0</v>
      </c>
      <c r="U7" s="42">
        <f t="shared" si="0"/>
        <v>0</v>
      </c>
      <c r="V7" s="42">
        <f t="shared" si="0"/>
        <v>0</v>
      </c>
      <c r="W7" s="42">
        <f t="shared" si="0"/>
        <v>0</v>
      </c>
      <c r="X7" s="42">
        <f t="shared" si="0"/>
        <v>0</v>
      </c>
      <c r="Y7" s="42">
        <f t="shared" si="0"/>
        <v>0</v>
      </c>
      <c r="Z7" s="42">
        <f>OPTIMUM_HIGH_USE_WINTER-N7</f>
        <v>0</v>
      </c>
      <c r="AA7" s="42">
        <f>OPTIMUM_HIGH_USE_WINTER-O7</f>
        <v>0</v>
      </c>
      <c r="AB7" s="42">
        <f>Data!E19-OPTIMUM_HIGH_USE_WINTER+Savings!D7</f>
        <v>0</v>
      </c>
      <c r="AC7" s="42">
        <f>Data!F19-OPTIMUM_HIGH_USE_WINTER+Savings!E7</f>
        <v>0</v>
      </c>
      <c r="AD7" s="42">
        <f>Data!G19-OPTIMUM_HIGH_USE+Savings!F7</f>
        <v>0</v>
      </c>
      <c r="AE7" s="42">
        <f>Data!H19-OPTIMUM_HIGH_USE+Savings!G7</f>
        <v>0</v>
      </c>
      <c r="AF7" s="42">
        <f>Data!I19-OPTIMUM_HIGH_USE+Savings!H7</f>
        <v>0</v>
      </c>
      <c r="AG7" s="42">
        <f>Data!J19-OPTIMUM_HIGH_USE+Savings!I7</f>
        <v>0</v>
      </c>
      <c r="AH7" s="42">
        <f>Data!E22-OPTIMUM_HIGH_USE+Savings!J7</f>
        <v>0</v>
      </c>
      <c r="AI7" s="42">
        <f>Data!F22-OPTIMUM_HIGH_USE+Savings!K7</f>
        <v>0</v>
      </c>
      <c r="AJ7" s="42">
        <f>Data!G22-OPTIMUM_HIGH_USE+Savings!L7</f>
        <v>0</v>
      </c>
      <c r="AK7" s="42">
        <f>Data!H22-OPTIMUM_HIGH_USE+Savings!M7</f>
        <v>0</v>
      </c>
      <c r="AL7" s="42">
        <f>Data!I22-OPTIMUM_HIGH_USE_WINTER+Savings!N7</f>
        <v>0</v>
      </c>
      <c r="AM7" s="42">
        <f>Data!J22-OPTIMUM_HIGH_USE_WINTER+Savings!O7</f>
        <v>0</v>
      </c>
      <c r="AN7" s="57">
        <f>SUM(AB7:AM7)*WATER_COST/1000</f>
        <v>0</v>
      </c>
      <c r="AO7" s="50"/>
    </row>
    <row r="8" spans="1:41" ht="12.75">
      <c r="A8" s="41" t="s">
        <v>58</v>
      </c>
      <c r="B8" s="69">
        <f>(623/1000)*MODERATE_USE_TARGET</f>
        <v>0</v>
      </c>
      <c r="C8" s="40">
        <v>0</v>
      </c>
      <c r="D8" s="42">
        <f>Data!$E$20*(623/1000)*MODERATE_USE_SQFEET</f>
        <v>0</v>
      </c>
      <c r="E8" s="42">
        <f>Data!F20*(623/1000)*MODERATE_USE_SQFEET</f>
        <v>0</v>
      </c>
      <c r="F8" s="42">
        <f>Data!G20*(623/1000)*MODERATE_USE_SQFEET</f>
        <v>0</v>
      </c>
      <c r="G8" s="42">
        <f>Data!H20*(623/1000)*MODERATE_USE_SQFEET</f>
        <v>0</v>
      </c>
      <c r="H8" s="42">
        <f>Data!I20*(623/1000)*MODERATE_USE_SQFEET</f>
        <v>0</v>
      </c>
      <c r="I8" s="42">
        <f>Data!J20*(623/1000)*MODERATE_USE_SQFEET</f>
        <v>0</v>
      </c>
      <c r="J8" s="42">
        <f>Data!E23*(623/1000)*MODERATE_USE_SQFEET</f>
        <v>0</v>
      </c>
      <c r="K8" s="42">
        <f>Data!F23*(623/1000)*MODERATE_USE_SQFEET</f>
        <v>0</v>
      </c>
      <c r="L8" s="42">
        <f>Data!G23*(623/1000)*MODERATE_USE_SQFEET</f>
        <v>0</v>
      </c>
      <c r="M8" s="42">
        <f>Data!H23*(623/1000)*MODERATE_USE_SQFEET</f>
        <v>0</v>
      </c>
      <c r="N8" s="42">
        <f>Data!I23*(623/1000)*MODERATE_USE_SQFEET</f>
        <v>0</v>
      </c>
      <c r="O8" s="42">
        <f>Data!J23*(623/1000)*MODERATE_USE_SQFEET</f>
        <v>0</v>
      </c>
      <c r="P8" s="42">
        <f>OPTIMUM_MODERATE_USE_WINTER-D8</f>
        <v>0</v>
      </c>
      <c r="Q8" s="42">
        <f>OPTIMUM_MODERATE_USE_WINTER-E8</f>
        <v>0</v>
      </c>
      <c r="R8" s="42">
        <f aca="true" t="shared" si="1" ref="R8:Y8">OPTIMUM_MODERATE_USE-F8</f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>OPTIMUM_MODERATE_USE_WINTER-N8</f>
        <v>0</v>
      </c>
      <c r="AA8" s="42">
        <f>OPTIMUM_MODERATE_USE_WINTER-O8</f>
        <v>0</v>
      </c>
      <c r="AB8" s="42">
        <f>Data!E19-OPTIMUM_MODERATE_USE_WINTER+Savings!D8</f>
        <v>0</v>
      </c>
      <c r="AC8" s="42">
        <f>Data!F19-OPTIMUM_MODERATE_USE_WINTER+Savings!E8</f>
        <v>0</v>
      </c>
      <c r="AD8" s="42">
        <f>Data!G19-OPTIMUM_MODERATE_USE+Savings!F8</f>
        <v>0</v>
      </c>
      <c r="AE8" s="42">
        <f>Data!H19-OPTIMUM_MODERATE_USE+Savings!G8</f>
        <v>0</v>
      </c>
      <c r="AF8" s="42">
        <f>Data!I19-OPTIMUM_MODERATE_USE+Savings!H8</f>
        <v>0</v>
      </c>
      <c r="AG8" s="42">
        <f>Data!J19-OPTIMUM_MODERATE_USE+Savings!I8</f>
        <v>0</v>
      </c>
      <c r="AH8" s="42">
        <f>Data!E22-OPTIMUM_MODERATE_USE+Savings!J8</f>
        <v>0</v>
      </c>
      <c r="AI8" s="42">
        <f>Data!F22-OPTIMUM_MODERATE_USE+Savings!K8</f>
        <v>0</v>
      </c>
      <c r="AJ8" s="42">
        <f>Data!G22-OPTIMUM_MODERATE_USE+Savings!L8</f>
        <v>0</v>
      </c>
      <c r="AK8" s="42">
        <f>Data!H22-OPTIMUM_MODERATE_USE+Savings!M8</f>
        <v>0</v>
      </c>
      <c r="AL8" s="42">
        <f>Data!I22-OPTIMUM_MODERATE_USE_WINTER+Savings!N8</f>
        <v>0</v>
      </c>
      <c r="AM8" s="42">
        <f>Data!J22-OPTIMUM_MODERATE_USE_WINTER+Savings!O8</f>
        <v>0</v>
      </c>
      <c r="AN8" s="57">
        <f>SUM(AB8:AM8)*WATER_COST/1000</f>
        <v>0</v>
      </c>
      <c r="AO8" s="50"/>
    </row>
    <row r="9" spans="1:41" ht="12.75">
      <c r="A9" s="41" t="s">
        <v>59</v>
      </c>
      <c r="B9" s="40">
        <v>0</v>
      </c>
      <c r="C9" s="40">
        <v>0</v>
      </c>
      <c r="D9" s="42">
        <f>Data!$E$20*(623/1000)*LOW_USE_SQFEET</f>
        <v>0</v>
      </c>
      <c r="E9" s="42">
        <f>Data!F20*(623/1000)*LOW_USE_SQFEET</f>
        <v>0</v>
      </c>
      <c r="F9" s="42">
        <f>Data!G20*(623/1000)*LOW_USE_SQFEET</f>
        <v>0</v>
      </c>
      <c r="G9" s="42">
        <f>Data!H20*(623/1000)*LOW_USE_SQFEET</f>
        <v>0</v>
      </c>
      <c r="H9" s="42">
        <f>Data!I20*(623/1000)*LOW_USE_SQFEET</f>
        <v>0</v>
      </c>
      <c r="I9" s="42">
        <f>Data!J20*(623/1000)*LOW_USE_SQFEET</f>
        <v>0</v>
      </c>
      <c r="J9" s="42">
        <f>Data!E23*(623/1000)*LOW_USE_SQFEET</f>
        <v>0</v>
      </c>
      <c r="K9" s="42">
        <f>Data!F23*(623/1000)*LOW_USE_SQFEET</f>
        <v>0</v>
      </c>
      <c r="L9" s="42">
        <f>Data!G23*(623/1000)*LOW_USE_SQFEET</f>
        <v>0</v>
      </c>
      <c r="M9" s="42">
        <f>Data!H23*(623/1000)*LOW_USE_SQFEET</f>
        <v>0</v>
      </c>
      <c r="N9" s="42">
        <f>Data!I23*(623/1000)*LOW_USE_SQFEET</f>
        <v>0</v>
      </c>
      <c r="O9" s="42">
        <f>Data!J23*(623/1000)*LOW_USE_SQFEET</f>
        <v>0</v>
      </c>
      <c r="P9" s="42">
        <f>OPTIMUM_LOW_USE_WINTER-D9</f>
        <v>0</v>
      </c>
      <c r="Q9" s="42">
        <f>OPTIMUM_LOW_USE_WINTER-E9</f>
        <v>0</v>
      </c>
      <c r="R9" s="42">
        <f aca="true" t="shared" si="2" ref="R9:Y9">OPTIMUM_LOW_USE-F9</f>
        <v>0</v>
      </c>
      <c r="S9" s="42">
        <f t="shared" si="2"/>
        <v>0</v>
      </c>
      <c r="T9" s="42">
        <f t="shared" si="2"/>
        <v>0</v>
      </c>
      <c r="U9" s="42">
        <f t="shared" si="2"/>
        <v>0</v>
      </c>
      <c r="V9" s="42">
        <f t="shared" si="2"/>
        <v>0</v>
      </c>
      <c r="W9" s="42">
        <f t="shared" si="2"/>
        <v>0</v>
      </c>
      <c r="X9" s="42">
        <f t="shared" si="2"/>
        <v>0</v>
      </c>
      <c r="Y9" s="42">
        <f t="shared" si="2"/>
        <v>0</v>
      </c>
      <c r="Z9" s="42">
        <f>OPTIMUM_LOW_USE_WINTER-N9</f>
        <v>0</v>
      </c>
      <c r="AA9" s="42">
        <f>OPTIMUM_LOW_USE_WINTER-O9</f>
        <v>0</v>
      </c>
      <c r="AB9" s="42">
        <f>Data!E19-OPTIMUM_LOW_USE_WINTER+Savings!D9</f>
        <v>0</v>
      </c>
      <c r="AC9" s="42">
        <f>Data!F19-OPTIMUM_LOW_USE_WINTER+Savings!E9</f>
        <v>0</v>
      </c>
      <c r="AD9" s="42">
        <f>Data!G19-OPTIMUM_LOW_USE+Savings!F9</f>
        <v>0</v>
      </c>
      <c r="AE9" s="42">
        <f>Data!H19-OPTIMUM_LOW_USE+Savings!G9</f>
        <v>0</v>
      </c>
      <c r="AF9" s="42">
        <f>Data!I19-OPTIMUM_LOW_USE+Savings!H9</f>
        <v>0</v>
      </c>
      <c r="AG9" s="42">
        <f>Data!J19-OPTIMUM_LOW_USE+Savings!I9</f>
        <v>0</v>
      </c>
      <c r="AH9" s="42">
        <f>Data!E22-OPTIMUM_LOW_USE+Savings!J9</f>
        <v>0</v>
      </c>
      <c r="AI9" s="42">
        <f>Data!F22-OPTIMUM_LOW_USE+Savings!K9</f>
        <v>0</v>
      </c>
      <c r="AJ9" s="42">
        <f>Data!G22-OPTIMUM_LOW_USE+Savings!L9</f>
        <v>0</v>
      </c>
      <c r="AK9" s="42">
        <f>Data!H22-OPTIMUM_LOW_USE+Savings!M9</f>
        <v>0</v>
      </c>
      <c r="AL9" s="42">
        <f>Data!I22-OPTIMUM_LOW_USE_WINTER+Savings!N9</f>
        <v>0</v>
      </c>
      <c r="AM9" s="42">
        <f>Data!J22-OPTIMUM_LOW_USE_WINTER+Savings!O9</f>
        <v>0</v>
      </c>
      <c r="AN9" s="57">
        <f>SUM(AB9:AM9)*WATER_COST/1000</f>
        <v>0</v>
      </c>
      <c r="AO9" s="50"/>
    </row>
    <row r="10" spans="1:41" ht="12.75">
      <c r="A10" s="41"/>
      <c r="B10" s="40"/>
      <c r="C10" s="40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50"/>
      <c r="AO10" s="50">
        <f>SUM(Assumptions!E18:E31)</f>
        <v>0</v>
      </c>
    </row>
    <row r="11" spans="1:41" ht="12.75">
      <c r="A11" s="41"/>
      <c r="B11" s="40"/>
      <c r="C11" s="40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50"/>
      <c r="AO11" s="50"/>
    </row>
    <row r="12" spans="1:41" ht="12.75">
      <c r="A12" s="40"/>
      <c r="B12" s="40"/>
      <c r="C12" s="40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50"/>
      <c r="AO12" s="50"/>
    </row>
    <row r="13" spans="1:41" ht="12.7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53"/>
    </row>
    <row r="14" ht="12.75" customHeight="1"/>
    <row r="15" ht="13.5" customHeight="1"/>
    <row r="17" ht="12.75" customHeight="1"/>
    <row r="18" ht="13.5" customHeight="1"/>
    <row r="19" ht="12.75" customHeight="1"/>
    <row r="23" ht="13.5" customHeight="1"/>
    <row r="25" ht="12.75" customHeight="1"/>
    <row r="38" ht="12.75" customHeight="1"/>
    <row r="56" ht="12.75" customHeight="1"/>
    <row r="57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3.5" customHeight="1"/>
    <row r="65" ht="12.75" customHeight="1"/>
    <row r="66" ht="12.75" customHeight="1"/>
    <row r="67" ht="12.75" customHeight="1"/>
    <row r="68" ht="13.5" customHeight="1"/>
    <row r="69" ht="13.5" customHeight="1"/>
    <row r="70" ht="13.5" customHeight="1"/>
    <row r="71" ht="12.75" customHeight="1"/>
    <row r="73" ht="12.75" customHeight="1"/>
    <row r="74" ht="12.7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103" ht="12.75" customHeight="1"/>
    <row r="104" ht="12.75" customHeight="1"/>
    <row r="105" ht="13.5" customHeight="1"/>
    <row r="106" ht="13.5" customHeight="1"/>
    <row r="107" ht="12.7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2.75" customHeight="1"/>
    <row r="119" ht="13.5" customHeight="1"/>
    <row r="122" ht="12.75" customHeight="1"/>
    <row r="123" ht="12.75" customHeight="1"/>
  </sheetData>
  <mergeCells count="2">
    <mergeCell ref="B3:B4"/>
    <mergeCell ref="C3:C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SheetLayoutView="100" workbookViewId="0" topLeftCell="A1">
      <selection activeCell="C2" sqref="C2:F2"/>
    </sheetView>
  </sheetViews>
  <sheetFormatPr defaultColWidth="12.57421875" defaultRowHeight="12.75"/>
  <cols>
    <col min="1" max="1" width="9.00390625" style="0" customWidth="1"/>
    <col min="2" max="14" width="13.7109375" style="0" customWidth="1"/>
  </cols>
  <sheetData>
    <row r="1" spans="2:6" ht="26.25">
      <c r="B1" s="115" t="s">
        <v>85</v>
      </c>
      <c r="C1" s="115"/>
      <c r="D1" s="115"/>
      <c r="E1" s="115"/>
      <c r="F1" s="115"/>
    </row>
    <row r="2" spans="2:6" ht="20.25">
      <c r="B2" s="103" t="s">
        <v>83</v>
      </c>
      <c r="C2" s="116">
        <f>Data!C4</f>
        <v>0</v>
      </c>
      <c r="D2" s="116"/>
      <c r="E2" s="116"/>
      <c r="F2" s="116"/>
    </row>
    <row r="3" spans="2:6" ht="15">
      <c r="B3" s="104" t="s">
        <v>84</v>
      </c>
      <c r="C3" s="117">
        <f>Data!C9</f>
        <v>0</v>
      </c>
      <c r="D3" s="118"/>
      <c r="E3" s="118"/>
      <c r="F3" s="118"/>
    </row>
    <row r="6" spans="2:8" ht="12.75">
      <c r="B6" s="44"/>
      <c r="C6" s="113" t="s">
        <v>72</v>
      </c>
      <c r="D6" s="114"/>
      <c r="F6" s="70" t="s">
        <v>25</v>
      </c>
      <c r="G6" s="70" t="s">
        <v>32</v>
      </c>
      <c r="H6" s="70" t="s">
        <v>32</v>
      </c>
    </row>
    <row r="7" spans="2:10" ht="12.75">
      <c r="B7" s="46"/>
      <c r="C7" s="45" t="s">
        <v>73</v>
      </c>
      <c r="D7" s="75" t="s">
        <v>74</v>
      </c>
      <c r="F7" s="71" t="s">
        <v>29</v>
      </c>
      <c r="G7" s="71" t="s">
        <v>33</v>
      </c>
      <c r="H7" s="71" t="s">
        <v>34</v>
      </c>
      <c r="I7" s="47"/>
      <c r="J7" s="47"/>
    </row>
    <row r="8" spans="2:10" ht="12.75">
      <c r="B8" s="48" t="s">
        <v>69</v>
      </c>
      <c r="C8" s="66">
        <f>SUM(Savings!AB7:AM7)</f>
        <v>0</v>
      </c>
      <c r="D8" s="51">
        <f>Savings!AN7</f>
        <v>0</v>
      </c>
      <c r="F8" s="81">
        <f>Savings!AO10</f>
        <v>0</v>
      </c>
      <c r="G8" s="82" t="e">
        <f>(F8)/(D8+D9+D10)*12</f>
        <v>#DIV/0!</v>
      </c>
      <c r="H8" s="82" t="e">
        <f>G8/12</f>
        <v>#DIV/0!</v>
      </c>
      <c r="I8" s="47"/>
      <c r="J8" s="47"/>
    </row>
    <row r="9" spans="2:10" ht="12.75">
      <c r="B9" s="49" t="s">
        <v>70</v>
      </c>
      <c r="C9" s="67">
        <f>SUM(Savings!AB8:AM8)</f>
        <v>0</v>
      </c>
      <c r="D9" s="52">
        <f>Savings!AN8</f>
        <v>0</v>
      </c>
      <c r="H9" s="47"/>
      <c r="I9" s="47"/>
      <c r="J9" s="47"/>
    </row>
    <row r="10" spans="2:10" ht="12.75">
      <c r="B10" s="72" t="s">
        <v>71</v>
      </c>
      <c r="C10" s="73">
        <f>SUM(Savings!AB9:AM9)</f>
        <v>0</v>
      </c>
      <c r="D10" s="74">
        <f>Savings!AN9</f>
        <v>0</v>
      </c>
      <c r="H10" s="47"/>
      <c r="I10" s="47"/>
      <c r="J10" s="47"/>
    </row>
    <row r="11" spans="2:10" ht="12.75">
      <c r="B11" s="76"/>
      <c r="C11" s="77"/>
      <c r="D11" s="77"/>
      <c r="H11" s="47"/>
      <c r="I11" s="47"/>
      <c r="J11" s="47"/>
    </row>
    <row r="12" spans="2:10" ht="12.75">
      <c r="B12" s="76"/>
      <c r="C12" s="77"/>
      <c r="D12" s="77"/>
      <c r="H12" s="47"/>
      <c r="I12" s="47"/>
      <c r="J12" s="47"/>
    </row>
    <row r="13" spans="2:11" ht="12.75">
      <c r="B13" s="78"/>
      <c r="C13" s="79"/>
      <c r="D13" s="79"/>
      <c r="E13" s="47"/>
      <c r="F13" s="47"/>
      <c r="G13" s="47"/>
      <c r="H13" s="47"/>
      <c r="I13" s="47"/>
      <c r="J13" s="47"/>
      <c r="K13" s="47"/>
    </row>
    <row r="14" spans="1:11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2.75">
      <c r="A17" s="47"/>
      <c r="B17" s="47" t="s">
        <v>66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1:8" ht="12.75">
      <c r="A18" s="47"/>
      <c r="B18" s="47"/>
      <c r="C18" s="63" t="s">
        <v>42</v>
      </c>
      <c r="D18" s="63" t="s">
        <v>43</v>
      </c>
      <c r="E18" s="61" t="s">
        <v>44</v>
      </c>
      <c r="F18" s="63" t="s">
        <v>45</v>
      </c>
      <c r="G18" s="61" t="s">
        <v>46</v>
      </c>
      <c r="H18" s="63" t="s">
        <v>47</v>
      </c>
    </row>
    <row r="19" spans="1:8" ht="12.75">
      <c r="A19" s="47"/>
      <c r="B19" s="47"/>
      <c r="C19" s="64">
        <f>SUM(Savings!P7:P9)</f>
        <v>0</v>
      </c>
      <c r="D19" s="64">
        <f>SUM(Savings!Q7:Q9)</f>
        <v>0</v>
      </c>
      <c r="E19" s="62">
        <f>SUM(Savings!R7:R9)</f>
        <v>0</v>
      </c>
      <c r="F19" s="64">
        <f>SUM(Savings!S7:S9)</f>
        <v>0</v>
      </c>
      <c r="G19" s="62">
        <f>SUM(Savings!T7:T9)</f>
        <v>0</v>
      </c>
      <c r="H19" s="64">
        <f>SUM(Savings!U7:U9)</f>
        <v>0</v>
      </c>
    </row>
    <row r="20" spans="1:11" ht="12.75">
      <c r="A20" s="47"/>
      <c r="B20" s="47"/>
      <c r="C20" s="63" t="s">
        <v>48</v>
      </c>
      <c r="D20" s="63" t="s">
        <v>49</v>
      </c>
      <c r="E20" s="61" t="s">
        <v>50</v>
      </c>
      <c r="F20" s="63" t="s">
        <v>51</v>
      </c>
      <c r="G20" s="63" t="s">
        <v>52</v>
      </c>
      <c r="H20" s="63" t="s">
        <v>53</v>
      </c>
      <c r="I20" s="47"/>
      <c r="J20" s="47"/>
      <c r="K20" s="47"/>
    </row>
    <row r="21" spans="1:11" ht="12.75">
      <c r="A21" s="47"/>
      <c r="B21" s="47"/>
      <c r="C21" s="64">
        <f>SUM(Savings!V7:V9)</f>
        <v>0</v>
      </c>
      <c r="D21" s="64">
        <f>SUM(Savings!W7:W9)</f>
        <v>0</v>
      </c>
      <c r="E21" s="62">
        <f>SUM(Savings!X7:X9)</f>
        <v>0</v>
      </c>
      <c r="F21" s="64">
        <f>SUM(Savings!Y7:Y9)</f>
        <v>0</v>
      </c>
      <c r="G21" s="64">
        <f>SUM(Savings!Z7:Z9)</f>
        <v>0</v>
      </c>
      <c r="H21" s="64">
        <f>SUM(Savings!AA7:AA9)</f>
        <v>0</v>
      </c>
      <c r="I21" s="47"/>
      <c r="J21" s="47"/>
      <c r="K21" s="47"/>
    </row>
    <row r="22" spans="1:11" ht="12.75">
      <c r="A22" s="47"/>
      <c r="B22" s="65" t="s">
        <v>67</v>
      </c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12.75">
      <c r="A23" s="47"/>
      <c r="B23" s="65" t="s">
        <v>68</v>
      </c>
      <c r="C23" s="47"/>
      <c r="D23" s="47"/>
      <c r="E23" s="47"/>
      <c r="F23" s="47"/>
      <c r="G23" s="47"/>
      <c r="H23" s="47"/>
      <c r="I23" s="47"/>
      <c r="J23" s="47"/>
      <c r="K23" s="47"/>
    </row>
    <row r="24" spans="1:11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5:10" ht="12.75">
      <c r="E27" s="47"/>
      <c r="F27" s="47"/>
      <c r="G27" s="47"/>
      <c r="H27" s="47"/>
      <c r="I27" s="47"/>
      <c r="J27" s="47"/>
    </row>
    <row r="30" spans="2:4" ht="12.75">
      <c r="B30" s="77"/>
      <c r="C30" s="80"/>
      <c r="D30" s="80"/>
    </row>
    <row r="31" spans="2:4" ht="12.75">
      <c r="B31" s="77"/>
      <c r="C31" s="80"/>
      <c r="D31" s="80"/>
    </row>
    <row r="32" spans="2:4" ht="12.75">
      <c r="B32" s="77"/>
      <c r="C32" s="80"/>
      <c r="D32" s="80"/>
    </row>
    <row r="33" spans="2:4" ht="12.75">
      <c r="B33" s="77"/>
      <c r="C33" s="80"/>
      <c r="D33" s="80"/>
    </row>
  </sheetData>
  <sheetProtection sheet="1" objects="1" scenarios="1"/>
  <mergeCells count="4">
    <mergeCell ref="C6:D6"/>
    <mergeCell ref="B1:F1"/>
    <mergeCell ref="C2:F2"/>
    <mergeCell ref="C3:F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shooper</cp:lastModifiedBy>
  <cp:lastPrinted>2005-10-19T16:41:30Z</cp:lastPrinted>
  <dcterms:created xsi:type="dcterms:W3CDTF">2002-11-14T18:47:55Z</dcterms:created>
  <dcterms:modified xsi:type="dcterms:W3CDTF">2005-12-06T18:37:27Z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